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Z:\Бюджет 2024-2026\проект бюджета =  на 2 чтение\в раб. группу ДСГО_ проект ко 2 чтению, 27.11.23\"/>
    </mc:Choice>
  </mc:AlternateContent>
  <xr:revisionPtr revIDLastSave="0" documentId="13_ncr:1_{EA2E504E-7CDC-4012-AD77-DB868FD7EEAC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Дх " sheetId="20" r:id="rId1"/>
    <sheet name="МП " sheetId="17" r:id="rId2"/>
    <sheet name="вед. " sheetId="14" r:id="rId3"/>
    <sheet name="источн" sheetId="19" r:id="rId4"/>
    <sheet name="госполномоч." sheetId="21" r:id="rId5"/>
    <sheet name="займы" sheetId="22" r:id="rId6"/>
    <sheet name="гарантии" sheetId="23" r:id="rId7"/>
  </sheets>
  <definedNames>
    <definedName name="_xlnm._FilterDatabase" localSheetId="2" hidden="1">'вед. '!$A$12:$L$1067</definedName>
    <definedName name="_xlnm._FilterDatabase" localSheetId="1" hidden="1">'МП '!$A$11:$J$592</definedName>
    <definedName name="APPT" localSheetId="2">'вед. '!$A$20</definedName>
    <definedName name="FIO" localSheetId="2">'вед. '!#REF!</definedName>
    <definedName name="LAST_CELL" localSheetId="2">'вед. '!#REF!</definedName>
    <definedName name="SIGN" localSheetId="2">'вед. '!$A$20:$E$21</definedName>
    <definedName name="_xlnm.Print_Titles" localSheetId="2">'вед. '!$9:$11</definedName>
    <definedName name="_xlnm.Print_Titles" localSheetId="4">госполномоч.!$9:$10</definedName>
    <definedName name="_xlnm.Print_Titles" localSheetId="0">'Дх '!$9:$9</definedName>
    <definedName name="_xlnm.Print_Titles" localSheetId="1">'МП '!$9:$10</definedName>
  </definedNames>
  <calcPr calcId="191029"/>
</workbook>
</file>

<file path=xl/calcChain.xml><?xml version="1.0" encoding="utf-8"?>
<calcChain xmlns="http://schemas.openxmlformats.org/spreadsheetml/2006/main">
  <c r="K595" i="17" l="1"/>
  <c r="H595" i="17"/>
  <c r="K47" i="20" l="1"/>
  <c r="H47" i="20"/>
  <c r="K34" i="20"/>
  <c r="H34" i="20"/>
  <c r="G46" i="20" l="1"/>
  <c r="J46" i="20"/>
  <c r="J26" i="20"/>
  <c r="G26" i="20"/>
  <c r="D46" i="20"/>
  <c r="D26" i="20"/>
  <c r="E34" i="20"/>
  <c r="E398" i="17" l="1"/>
  <c r="E595" i="17" s="1"/>
  <c r="G269" i="14"/>
  <c r="K55" i="20" l="1"/>
  <c r="H55" i="20"/>
  <c r="E55" i="20"/>
  <c r="K54" i="20"/>
  <c r="H54" i="20"/>
  <c r="E54" i="20"/>
  <c r="K53" i="20"/>
  <c r="H53" i="20"/>
  <c r="E53" i="20"/>
  <c r="K52" i="20"/>
  <c r="H52" i="20"/>
  <c r="E52" i="20"/>
  <c r="J51" i="20"/>
  <c r="I51" i="20"/>
  <c r="G51" i="20"/>
  <c r="F51" i="20"/>
  <c r="D51" i="20"/>
  <c r="C51" i="20"/>
  <c r="E51" i="20" s="1"/>
  <c r="G50" i="20"/>
  <c r="H50" i="20" s="1"/>
  <c r="E49" i="20"/>
  <c r="E48" i="20"/>
  <c r="E47" i="20"/>
  <c r="I46" i="20"/>
  <c r="K46" i="20" s="1"/>
  <c r="F46" i="20"/>
  <c r="H46" i="20" s="1"/>
  <c r="C46" i="20"/>
  <c r="E46" i="20" s="1"/>
  <c r="E45" i="20"/>
  <c r="E44" i="20"/>
  <c r="E43" i="20"/>
  <c r="E42" i="20"/>
  <c r="E41" i="20"/>
  <c r="K40" i="20"/>
  <c r="I40" i="20"/>
  <c r="H40" i="20"/>
  <c r="F40" i="20"/>
  <c r="C40" i="20"/>
  <c r="E40" i="20" s="1"/>
  <c r="E39" i="20"/>
  <c r="E38" i="20"/>
  <c r="K37" i="20"/>
  <c r="I37" i="20"/>
  <c r="H37" i="20"/>
  <c r="F37" i="20"/>
  <c r="C37" i="20"/>
  <c r="E37" i="20" s="1"/>
  <c r="E36" i="20"/>
  <c r="K35" i="20"/>
  <c r="I35" i="20"/>
  <c r="H35" i="20"/>
  <c r="F35" i="20"/>
  <c r="C35" i="20"/>
  <c r="E35" i="20" s="1"/>
  <c r="E33" i="20"/>
  <c r="E32" i="20"/>
  <c r="E31" i="20"/>
  <c r="E30" i="20"/>
  <c r="E29" i="20"/>
  <c r="E28" i="20"/>
  <c r="E27" i="20"/>
  <c r="I26" i="20"/>
  <c r="K26" i="20" s="1"/>
  <c r="F26" i="20"/>
  <c r="H26" i="20" s="1"/>
  <c r="C26" i="20"/>
  <c r="E26" i="20" s="1"/>
  <c r="E25" i="20"/>
  <c r="E24" i="20"/>
  <c r="K23" i="20"/>
  <c r="I23" i="20"/>
  <c r="H23" i="20"/>
  <c r="F23" i="20"/>
  <c r="C23" i="20"/>
  <c r="E23" i="20" s="1"/>
  <c r="E22" i="20"/>
  <c r="E21" i="20"/>
  <c r="K20" i="20"/>
  <c r="I20" i="20"/>
  <c r="H20" i="20"/>
  <c r="F20" i="20"/>
  <c r="D20" i="20"/>
  <c r="C20" i="20"/>
  <c r="E19" i="20"/>
  <c r="E18" i="20"/>
  <c r="E17" i="20"/>
  <c r="K16" i="20"/>
  <c r="I16" i="20"/>
  <c r="H16" i="20"/>
  <c r="F16" i="20"/>
  <c r="C16" i="20"/>
  <c r="E16" i="20" s="1"/>
  <c r="E15" i="20"/>
  <c r="E14" i="20"/>
  <c r="K13" i="20"/>
  <c r="K12" i="20" s="1"/>
  <c r="I13" i="20"/>
  <c r="I12" i="20" s="1"/>
  <c r="H13" i="20"/>
  <c r="H12" i="20" s="1"/>
  <c r="F13" i="20"/>
  <c r="F12" i="20" s="1"/>
  <c r="E13" i="20"/>
  <c r="D12" i="20"/>
  <c r="E20" i="20" l="1"/>
  <c r="D11" i="20"/>
  <c r="D50" i="20"/>
  <c r="E50" i="20" s="1"/>
  <c r="J50" i="20"/>
  <c r="K50" i="20" s="1"/>
  <c r="H51" i="20"/>
  <c r="G56" i="20"/>
  <c r="H56" i="20" s="1"/>
  <c r="F11" i="20"/>
  <c r="I11" i="20"/>
  <c r="H11" i="20"/>
  <c r="K11" i="20"/>
  <c r="J56" i="20"/>
  <c r="K56" i="20" s="1"/>
  <c r="C11" i="20"/>
  <c r="E11" i="20" s="1"/>
  <c r="E12" i="20"/>
  <c r="K51" i="20"/>
  <c r="D56" i="20" l="1"/>
  <c r="E56" i="20" s="1"/>
  <c r="E310" i="17"/>
  <c r="I588" i="17" l="1"/>
  <c r="I587" i="17" s="1"/>
  <c r="H587" i="17"/>
  <c r="L588" i="17"/>
  <c r="L587" i="17" s="1"/>
  <c r="F588" i="17"/>
  <c r="F587" i="17" s="1"/>
  <c r="K587" i="17"/>
  <c r="J587" i="17"/>
  <c r="E587" i="17"/>
  <c r="I163" i="14"/>
  <c r="K167" i="14"/>
  <c r="K166" i="14" s="1"/>
  <c r="K163" i="14" s="1"/>
  <c r="J166" i="14"/>
  <c r="J163" i="14" s="1"/>
  <c r="N167" i="14"/>
  <c r="N166" i="14" s="1"/>
  <c r="H167" i="14"/>
  <c r="H166" i="14" s="1"/>
  <c r="M166" i="14"/>
  <c r="L166" i="14"/>
  <c r="G166" i="14"/>
  <c r="I15" i="21" l="1"/>
  <c r="F15" i="21"/>
  <c r="J37" i="21" l="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D37" i="21"/>
  <c r="D38" i="2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J36" i="21"/>
  <c r="G36" i="21"/>
  <c r="D36" i="21"/>
  <c r="F35" i="21"/>
  <c r="I35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19" i="21"/>
  <c r="D34" i="21"/>
  <c r="D33" i="21"/>
  <c r="D32" i="21"/>
  <c r="D31" i="21"/>
  <c r="D30" i="21"/>
  <c r="D29" i="21"/>
  <c r="D28" i="21"/>
  <c r="D27" i="21"/>
  <c r="D26" i="21"/>
  <c r="D25" i="21"/>
  <c r="D24" i="21"/>
  <c r="D23" i="21"/>
  <c r="D22" i="21"/>
  <c r="D21" i="21"/>
  <c r="D20" i="21"/>
  <c r="D19" i="21"/>
  <c r="J17" i="21"/>
  <c r="J16" i="21"/>
  <c r="J15" i="21" s="1"/>
  <c r="G17" i="21"/>
  <c r="G16" i="21"/>
  <c r="J14" i="21"/>
  <c r="J13" i="21"/>
  <c r="J12" i="21"/>
  <c r="G14" i="21"/>
  <c r="G13" i="21"/>
  <c r="G12" i="21"/>
  <c r="I11" i="21"/>
  <c r="F11" i="21"/>
  <c r="I18" i="21"/>
  <c r="F18" i="21"/>
  <c r="D17" i="21"/>
  <c r="D16" i="21"/>
  <c r="D13" i="21"/>
  <c r="D14" i="21"/>
  <c r="D12" i="21"/>
  <c r="C35" i="21"/>
  <c r="C18" i="21"/>
  <c r="C15" i="21"/>
  <c r="C11" i="21"/>
  <c r="G15" i="21" l="1"/>
  <c r="J11" i="21"/>
  <c r="I66" i="21"/>
  <c r="G11" i="21"/>
  <c r="C66" i="21"/>
  <c r="F66" i="21"/>
  <c r="D15" i="21"/>
  <c r="J35" i="21"/>
  <c r="G35" i="21"/>
  <c r="G18" i="21"/>
  <c r="D35" i="21"/>
  <c r="D18" i="21"/>
  <c r="D11" i="21"/>
  <c r="J18" i="21"/>
  <c r="N903" i="14"/>
  <c r="K903" i="14"/>
  <c r="H903" i="14"/>
  <c r="N902" i="14"/>
  <c r="K902" i="14"/>
  <c r="H902" i="14"/>
  <c r="L98" i="17"/>
  <c r="L97" i="17"/>
  <c r="I98" i="17"/>
  <c r="I97" i="17"/>
  <c r="N997" i="14"/>
  <c r="K997" i="14"/>
  <c r="H997" i="14"/>
  <c r="N996" i="14"/>
  <c r="K996" i="14"/>
  <c r="H996" i="14"/>
  <c r="M995" i="14"/>
  <c r="M994" i="14" s="1"/>
  <c r="J995" i="14"/>
  <c r="K995" i="14" s="1"/>
  <c r="G995" i="14"/>
  <c r="H995" i="14" s="1"/>
  <c r="L994" i="14"/>
  <c r="I994" i="14"/>
  <c r="F994" i="14"/>
  <c r="L429" i="17"/>
  <c r="L428" i="17"/>
  <c r="K427" i="17"/>
  <c r="L427" i="17" s="1"/>
  <c r="I429" i="17"/>
  <c r="I428" i="17"/>
  <c r="H427" i="17"/>
  <c r="I427" i="17" s="1"/>
  <c r="H426" i="17"/>
  <c r="G426" i="17"/>
  <c r="J426" i="17"/>
  <c r="D426" i="17"/>
  <c r="F428" i="17"/>
  <c r="F429" i="17"/>
  <c r="E427" i="17"/>
  <c r="E426" i="17" s="1"/>
  <c r="N876" i="14"/>
  <c r="K876" i="14"/>
  <c r="K874" i="14" s="1"/>
  <c r="H876" i="14"/>
  <c r="H875" i="14"/>
  <c r="N874" i="14"/>
  <c r="M874" i="14"/>
  <c r="L874" i="14"/>
  <c r="J874" i="14"/>
  <c r="I874" i="14"/>
  <c r="G874" i="14"/>
  <c r="F874" i="14"/>
  <c r="E136" i="17"/>
  <c r="G136" i="17"/>
  <c r="H136" i="17"/>
  <c r="J136" i="17"/>
  <c r="K136" i="17"/>
  <c r="D136" i="17"/>
  <c r="F137" i="17"/>
  <c r="L151" i="17"/>
  <c r="I151" i="17"/>
  <c r="F151" i="17"/>
  <c r="L150" i="17"/>
  <c r="I150" i="17"/>
  <c r="F150" i="17"/>
  <c r="K149" i="17"/>
  <c r="J149" i="17"/>
  <c r="H149" i="17"/>
  <c r="G149" i="17"/>
  <c r="E149" i="17"/>
  <c r="D149" i="17"/>
  <c r="N843" i="14"/>
  <c r="N842" i="14"/>
  <c r="N841" i="14" s="1"/>
  <c r="K843" i="14"/>
  <c r="K842" i="14"/>
  <c r="K841" i="14" s="1"/>
  <c r="I841" i="14"/>
  <c r="J841" i="14"/>
  <c r="L841" i="14"/>
  <c r="M841" i="14"/>
  <c r="G841" i="14"/>
  <c r="H843" i="14"/>
  <c r="F459" i="17"/>
  <c r="L23" i="17"/>
  <c r="L22" i="17" s="1"/>
  <c r="I23" i="17"/>
  <c r="I22" i="17" s="1"/>
  <c r="F23" i="17"/>
  <c r="F22" i="17" s="1"/>
  <c r="K22" i="17"/>
  <c r="H22" i="17"/>
  <c r="E22" i="17"/>
  <c r="D22" i="17"/>
  <c r="I149" i="17" l="1"/>
  <c r="H994" i="14"/>
  <c r="J66" i="21"/>
  <c r="G66" i="21"/>
  <c r="F149" i="17"/>
  <c r="D66" i="21"/>
  <c r="H874" i="14"/>
  <c r="K994" i="14"/>
  <c r="J994" i="14"/>
  <c r="L149" i="17"/>
  <c r="L426" i="17"/>
  <c r="I426" i="17"/>
  <c r="G994" i="14"/>
  <c r="N995" i="14"/>
  <c r="N994" i="14" s="1"/>
  <c r="K426" i="17"/>
  <c r="N687" i="14" l="1"/>
  <c r="N686" i="14" s="1"/>
  <c r="K687" i="14"/>
  <c r="K686" i="14" s="1"/>
  <c r="H687" i="14"/>
  <c r="H686" i="14" s="1"/>
  <c r="M686" i="14"/>
  <c r="J686" i="14"/>
  <c r="G686" i="14"/>
  <c r="F686" i="14"/>
  <c r="D418" i="17"/>
  <c r="F988" i="14"/>
  <c r="H77" i="17" l="1"/>
  <c r="K77" i="17"/>
  <c r="E77" i="17"/>
  <c r="L78" i="17"/>
  <c r="I78" i="17"/>
  <c r="F78" i="17"/>
  <c r="F586" i="17" l="1"/>
  <c r="F585" i="17" s="1"/>
  <c r="E585" i="17"/>
  <c r="F307" i="17"/>
  <c r="F295" i="17"/>
  <c r="H324" i="17"/>
  <c r="F323" i="17"/>
  <c r="H165" i="14"/>
  <c r="H164" i="14" s="1"/>
  <c r="H163" i="14" s="1"/>
  <c r="G164" i="14"/>
  <c r="G163" i="14" s="1"/>
  <c r="N165" i="14"/>
  <c r="N164" i="14" s="1"/>
  <c r="N163" i="14" s="1"/>
  <c r="M164" i="14"/>
  <c r="M163" i="14" s="1"/>
  <c r="N349" i="14" l="1"/>
  <c r="N348" i="14" s="1"/>
  <c r="K349" i="14"/>
  <c r="K348" i="14" s="1"/>
  <c r="H349" i="14"/>
  <c r="H348" i="14" s="1"/>
  <c r="M348" i="14"/>
  <c r="J348" i="14"/>
  <c r="G348" i="14"/>
  <c r="F348" i="14"/>
  <c r="N347" i="14"/>
  <c r="N346" i="14" s="1"/>
  <c r="K347" i="14"/>
  <c r="K346" i="14" s="1"/>
  <c r="H347" i="14"/>
  <c r="H346" i="14" s="1"/>
  <c r="M346" i="14"/>
  <c r="L346" i="14"/>
  <c r="L345" i="14" s="1"/>
  <c r="L344" i="14" s="1"/>
  <c r="L343" i="14" s="1"/>
  <c r="J346" i="14"/>
  <c r="I346" i="14"/>
  <c r="I345" i="14" s="1"/>
  <c r="I344" i="14" s="1"/>
  <c r="I343" i="14" s="1"/>
  <c r="G346" i="14"/>
  <c r="F346" i="14"/>
  <c r="N345" i="14" l="1"/>
  <c r="N344" i="14" s="1"/>
  <c r="N343" i="14" s="1"/>
  <c r="M345" i="14"/>
  <c r="M344" i="14" s="1"/>
  <c r="M343" i="14" s="1"/>
  <c r="F345" i="14"/>
  <c r="J345" i="14"/>
  <c r="J344" i="14" s="1"/>
  <c r="J343" i="14" s="1"/>
  <c r="K345" i="14"/>
  <c r="K344" i="14" s="1"/>
  <c r="K343" i="14" s="1"/>
  <c r="G345" i="14"/>
  <c r="G344" i="14" s="1"/>
  <c r="G343" i="14" s="1"/>
  <c r="H345" i="14"/>
  <c r="H344" i="14" s="1"/>
  <c r="H343" i="14" s="1"/>
  <c r="F344" i="14"/>
  <c r="F343" i="14" s="1"/>
  <c r="I367" i="17" l="1"/>
  <c r="I366" i="17" s="1"/>
  <c r="H366" i="17"/>
  <c r="H364" i="17"/>
  <c r="H363" i="17" s="1"/>
  <c r="G364" i="17"/>
  <c r="I365" i="17"/>
  <c r="I364" i="17" s="1"/>
  <c r="H344" i="17"/>
  <c r="H346" i="17"/>
  <c r="H343" i="17" s="1"/>
  <c r="I347" i="17"/>
  <c r="I346" i="17" s="1"/>
  <c r="I345" i="17"/>
  <c r="I344" i="17" s="1"/>
  <c r="I343" i="17" s="1"/>
  <c r="I342" i="17"/>
  <c r="I341" i="17"/>
  <c r="H177" i="17"/>
  <c r="I178" i="17"/>
  <c r="I177" i="17" s="1"/>
  <c r="H109" i="17"/>
  <c r="H111" i="17"/>
  <c r="I112" i="17"/>
  <c r="I111" i="17" s="1"/>
  <c r="I110" i="17"/>
  <c r="I109" i="17" s="1"/>
  <c r="I590" i="17"/>
  <c r="I589" i="17" s="1"/>
  <c r="H589" i="17"/>
  <c r="I586" i="17"/>
  <c r="I585" i="17" s="1"/>
  <c r="H585" i="17"/>
  <c r="I584" i="17"/>
  <c r="I583" i="17" s="1"/>
  <c r="H583" i="17"/>
  <c r="I582" i="17"/>
  <c r="I581" i="17" s="1"/>
  <c r="H581" i="17"/>
  <c r="I580" i="17"/>
  <c r="I579" i="17"/>
  <c r="H579" i="17"/>
  <c r="H577" i="17"/>
  <c r="H574" i="17"/>
  <c r="I573" i="17"/>
  <c r="I572" i="17"/>
  <c r="H571" i="17"/>
  <c r="H568" i="17"/>
  <c r="I567" i="17"/>
  <c r="I566" i="17" s="1"/>
  <c r="H566" i="17"/>
  <c r="I565" i="17"/>
  <c r="I564" i="17" s="1"/>
  <c r="H564" i="17"/>
  <c r="I560" i="17"/>
  <c r="I559" i="17" s="1"/>
  <c r="H559" i="17"/>
  <c r="I558" i="17"/>
  <c r="I557" i="17" s="1"/>
  <c r="H557" i="17"/>
  <c r="H555" i="17"/>
  <c r="H553" i="17"/>
  <c r="I552" i="17"/>
  <c r="I550" i="17"/>
  <c r="H549" i="17"/>
  <c r="I547" i="17"/>
  <c r="I546" i="17" s="1"/>
  <c r="H546" i="17"/>
  <c r="I545" i="17"/>
  <c r="I544" i="17"/>
  <c r="I543" i="17"/>
  <c r="H542" i="17"/>
  <c r="H541" i="17" s="1"/>
  <c r="I540" i="17"/>
  <c r="I539" i="17" s="1"/>
  <c r="H539" i="17"/>
  <c r="I538" i="17"/>
  <c r="I537" i="17" s="1"/>
  <c r="H537" i="17"/>
  <c r="I536" i="17"/>
  <c r="I535" i="17" s="1"/>
  <c r="H535" i="17"/>
  <c r="I534" i="17"/>
  <c r="I533" i="17" s="1"/>
  <c r="H533" i="17"/>
  <c r="I532" i="17"/>
  <c r="I531" i="17"/>
  <c r="I530" i="17" s="1"/>
  <c r="H530" i="17"/>
  <c r="I529" i="17"/>
  <c r="I528" i="17"/>
  <c r="H527" i="17"/>
  <c r="I526" i="17"/>
  <c r="I525" i="17" s="1"/>
  <c r="H525" i="17"/>
  <c r="I524" i="17"/>
  <c r="I523" i="17" s="1"/>
  <c r="H523" i="17"/>
  <c r="I522" i="17"/>
  <c r="I521" i="17" s="1"/>
  <c r="H521" i="17"/>
  <c r="I520" i="17"/>
  <c r="I519" i="17" s="1"/>
  <c r="H519" i="17"/>
  <c r="I518" i="17"/>
  <c r="I517" i="17" s="1"/>
  <c r="H517" i="17"/>
  <c r="I516" i="17"/>
  <c r="I515" i="17" s="1"/>
  <c r="H515" i="17"/>
  <c r="I514" i="17"/>
  <c r="I513" i="17" s="1"/>
  <c r="H513" i="17"/>
  <c r="I512" i="17"/>
  <c r="I511" i="17" s="1"/>
  <c r="H511" i="17"/>
  <c r="I510" i="17"/>
  <c r="I509" i="17"/>
  <c r="I508" i="17"/>
  <c r="H506" i="17"/>
  <c r="H501" i="17"/>
  <c r="H500" i="17" s="1"/>
  <c r="H499" i="17" s="1"/>
  <c r="I497" i="17"/>
  <c r="I496" i="17" s="1"/>
  <c r="I495" i="17" s="1"/>
  <c r="I494" i="17" s="1"/>
  <c r="H496" i="17"/>
  <c r="H495" i="17" s="1"/>
  <c r="H494" i="17" s="1"/>
  <c r="I493" i="17"/>
  <c r="I492" i="17" s="1"/>
  <c r="H492" i="17"/>
  <c r="I491" i="17"/>
  <c r="I490" i="17" s="1"/>
  <c r="H490" i="17"/>
  <c r="I488" i="17"/>
  <c r="I487" i="17" s="1"/>
  <c r="H487" i="17"/>
  <c r="I486" i="17"/>
  <c r="I485" i="17" s="1"/>
  <c r="H485" i="17"/>
  <c r="I484" i="17"/>
  <c r="I483" i="17" s="1"/>
  <c r="H483" i="17"/>
  <c r="I480" i="17"/>
  <c r="I479" i="17" s="1"/>
  <c r="I478" i="17" s="1"/>
  <c r="I477" i="17" s="1"/>
  <c r="H479" i="17"/>
  <c r="H478" i="17" s="1"/>
  <c r="H477" i="17" s="1"/>
  <c r="I475" i="17"/>
  <c r="I474" i="17" s="1"/>
  <c r="I473" i="17" s="1"/>
  <c r="I472" i="17" s="1"/>
  <c r="H474" i="17"/>
  <c r="H473" i="17" s="1"/>
  <c r="H472" i="17" s="1"/>
  <c r="I471" i="17"/>
  <c r="I470" i="17" s="1"/>
  <c r="I469" i="17" s="1"/>
  <c r="I468" i="17" s="1"/>
  <c r="H470" i="17"/>
  <c r="H469" i="17" s="1"/>
  <c r="H468" i="17" s="1"/>
  <c r="I467" i="17"/>
  <c r="I466" i="17" s="1"/>
  <c r="H466" i="17"/>
  <c r="I465" i="17"/>
  <c r="I464" i="17" s="1"/>
  <c r="H464" i="17"/>
  <c r="I461" i="17"/>
  <c r="I460" i="17" s="1"/>
  <c r="H460" i="17"/>
  <c r="I459" i="17"/>
  <c r="I458" i="17" s="1"/>
  <c r="H458" i="17"/>
  <c r="I457" i="17"/>
  <c r="I456" i="17" s="1"/>
  <c r="H456" i="17"/>
  <c r="I455" i="17"/>
  <c r="I454" i="17" s="1"/>
  <c r="H454" i="17"/>
  <c r="I453" i="17"/>
  <c r="I452" i="17"/>
  <c r="H451" i="17"/>
  <c r="I447" i="17"/>
  <c r="I446" i="17" s="1"/>
  <c r="H446" i="17"/>
  <c r="H444" i="17"/>
  <c r="I443" i="17"/>
  <c r="I442" i="17"/>
  <c r="H441" i="17"/>
  <c r="I438" i="17"/>
  <c r="I437" i="17" s="1"/>
  <c r="H437" i="17"/>
  <c r="I436" i="17"/>
  <c r="I435" i="17" s="1"/>
  <c r="H435" i="17"/>
  <c r="I433" i="17"/>
  <c r="I432" i="17" s="1"/>
  <c r="H432" i="17"/>
  <c r="I431" i="17"/>
  <c r="I430" i="17" s="1"/>
  <c r="H430" i="17"/>
  <c r="I424" i="17"/>
  <c r="I423" i="17" s="1"/>
  <c r="H423" i="17"/>
  <c r="I422" i="17"/>
  <c r="I421" i="17" s="1"/>
  <c r="H421" i="17"/>
  <c r="I420" i="17"/>
  <c r="I419" i="17" s="1"/>
  <c r="H419" i="17"/>
  <c r="I418" i="17"/>
  <c r="I417" i="17" s="1"/>
  <c r="H417" i="17"/>
  <c r="I416" i="17"/>
  <c r="I414" i="17" s="1"/>
  <c r="I413" i="17" s="1"/>
  <c r="H414" i="17"/>
  <c r="H413" i="17" s="1"/>
  <c r="I412" i="17"/>
  <c r="I411" i="17"/>
  <c r="I410" i="17" s="1"/>
  <c r="H410" i="17"/>
  <c r="I409" i="17"/>
  <c r="I408" i="17" s="1"/>
  <c r="H408" i="17"/>
  <c r="I404" i="17"/>
  <c r="I403" i="17" s="1"/>
  <c r="H403" i="17"/>
  <c r="I401" i="17"/>
  <c r="H400" i="17"/>
  <c r="H397" i="17"/>
  <c r="I396" i="17"/>
  <c r="I395" i="17"/>
  <c r="I394" i="17"/>
  <c r="H393" i="17"/>
  <c r="H392" i="17" s="1"/>
  <c r="I390" i="17"/>
  <c r="I389" i="17" s="1"/>
  <c r="I388" i="17" s="1"/>
  <c r="I387" i="17" s="1"/>
  <c r="H389" i="17"/>
  <c r="H388" i="17" s="1"/>
  <c r="H387" i="17" s="1"/>
  <c r="I386" i="17"/>
  <c r="I385" i="17" s="1"/>
  <c r="H385" i="17"/>
  <c r="I384" i="17"/>
  <c r="I383" i="17" s="1"/>
  <c r="H383" i="17"/>
  <c r="I381" i="17"/>
  <c r="I380" i="17" s="1"/>
  <c r="H380" i="17"/>
  <c r="I379" i="17"/>
  <c r="I378" i="17" s="1"/>
  <c r="H378" i="17"/>
  <c r="I377" i="17"/>
  <c r="I376" i="17" s="1"/>
  <c r="H376" i="17"/>
  <c r="I375" i="17"/>
  <c r="H373" i="17"/>
  <c r="I372" i="17"/>
  <c r="I371" i="17"/>
  <c r="H370" i="17"/>
  <c r="I362" i="17"/>
  <c r="I361" i="17"/>
  <c r="H360" i="17"/>
  <c r="I359" i="17"/>
  <c r="I357" i="17" s="1"/>
  <c r="I358" i="17"/>
  <c r="H357" i="17"/>
  <c r="I356" i="17"/>
  <c r="I355" i="17" s="1"/>
  <c r="H355" i="17"/>
  <c r="I353" i="17"/>
  <c r="I352" i="17"/>
  <c r="H352" i="17"/>
  <c r="I351" i="17"/>
  <c r="I350" i="17" s="1"/>
  <c r="H350" i="17"/>
  <c r="I340" i="17"/>
  <c r="H338" i="17"/>
  <c r="H337" i="17" s="1"/>
  <c r="H336" i="17" s="1"/>
  <c r="I335" i="17"/>
  <c r="I334" i="17" s="1"/>
  <c r="H334" i="17"/>
  <c r="I333" i="17"/>
  <c r="I332" i="17" s="1"/>
  <c r="H332" i="17"/>
  <c r="I331" i="17"/>
  <c r="I330" i="17" s="1"/>
  <c r="H330" i="17"/>
  <c r="I329" i="17"/>
  <c r="I328" i="17"/>
  <c r="I327" i="17" s="1"/>
  <c r="H327" i="17"/>
  <c r="I325" i="17"/>
  <c r="I324" i="17" s="1"/>
  <c r="I323" i="17"/>
  <c r="I322" i="17"/>
  <c r="H321" i="17"/>
  <c r="H320" i="17" s="1"/>
  <c r="I318" i="17"/>
  <c r="I317" i="17" s="1"/>
  <c r="H317" i="17"/>
  <c r="I316" i="17"/>
  <c r="I315" i="17" s="1"/>
  <c r="H315" i="17"/>
  <c r="I314" i="17"/>
  <c r="I313" i="17" s="1"/>
  <c r="H313" i="17"/>
  <c r="I311" i="17"/>
  <c r="I310" i="17" s="1"/>
  <c r="H310" i="17"/>
  <c r="I309" i="17"/>
  <c r="I308" i="17" s="1"/>
  <c r="H308" i="17"/>
  <c r="I307" i="17"/>
  <c r="I306" i="17" s="1"/>
  <c r="I305" i="17" s="1"/>
  <c r="H306" i="17"/>
  <c r="I304" i="17"/>
  <c r="I303" i="17" s="1"/>
  <c r="H303" i="17"/>
  <c r="I302" i="17"/>
  <c r="I301" i="17" s="1"/>
  <c r="H301" i="17"/>
  <c r="I300" i="17"/>
  <c r="I299" i="17" s="1"/>
  <c r="H299" i="17"/>
  <c r="I297" i="17"/>
  <c r="I296" i="17" s="1"/>
  <c r="H296" i="17"/>
  <c r="I295" i="17"/>
  <c r="I294" i="17" s="1"/>
  <c r="H294" i="17"/>
  <c r="I292" i="17"/>
  <c r="I291" i="17" s="1"/>
  <c r="H291" i="17"/>
  <c r="I290" i="17"/>
  <c r="I289" i="17" s="1"/>
  <c r="H289" i="17"/>
  <c r="I288" i="17"/>
  <c r="I287" i="17" s="1"/>
  <c r="H287" i="17"/>
  <c r="I285" i="17"/>
  <c r="I284" i="17" s="1"/>
  <c r="H284" i="17"/>
  <c r="I283" i="17"/>
  <c r="I282" i="17" s="1"/>
  <c r="H282" i="17"/>
  <c r="I281" i="17"/>
  <c r="I280" i="17" s="1"/>
  <c r="H280" i="17"/>
  <c r="I279" i="17"/>
  <c r="I278" i="17" s="1"/>
  <c r="H278" i="17"/>
  <c r="I274" i="17"/>
  <c r="I273" i="17" s="1"/>
  <c r="H273" i="17"/>
  <c r="I272" i="17"/>
  <c r="I271" i="17"/>
  <c r="I270" i="17"/>
  <c r="H269" i="17"/>
  <c r="H268" i="17" s="1"/>
  <c r="H267" i="17" s="1"/>
  <c r="I266" i="17"/>
  <c r="I265" i="17" s="1"/>
  <c r="I264" i="17" s="1"/>
  <c r="H265" i="17"/>
  <c r="H264" i="17" s="1"/>
  <c r="I263" i="17"/>
  <c r="I262" i="17" s="1"/>
  <c r="I261" i="17" s="1"/>
  <c r="H262" i="17"/>
  <c r="H261" i="17" s="1"/>
  <c r="H260" i="17" s="1"/>
  <c r="I259" i="17"/>
  <c r="I258" i="17" s="1"/>
  <c r="H258" i="17"/>
  <c r="I257" i="17"/>
  <c r="I256" i="17" s="1"/>
  <c r="H256" i="17"/>
  <c r="I255" i="17"/>
  <c r="I254" i="17" s="1"/>
  <c r="H254" i="17"/>
  <c r="I252" i="17"/>
  <c r="I251" i="17" s="1"/>
  <c r="I250" i="17" s="1"/>
  <c r="H251" i="17"/>
  <c r="H250" i="17" s="1"/>
  <c r="I248" i="17"/>
  <c r="I247" i="17" s="1"/>
  <c r="I246" i="17" s="1"/>
  <c r="I245" i="17" s="1"/>
  <c r="H247" i="17"/>
  <c r="H246" i="17" s="1"/>
  <c r="H245" i="17" s="1"/>
  <c r="H240" i="17"/>
  <c r="H239" i="17" s="1"/>
  <c r="H238" i="17" s="1"/>
  <c r="I237" i="17"/>
  <c r="I236" i="17" s="1"/>
  <c r="I235" i="17" s="1"/>
  <c r="H236" i="17"/>
  <c r="H235" i="17" s="1"/>
  <c r="I234" i="17"/>
  <c r="I233" i="17" s="1"/>
  <c r="H233" i="17"/>
  <c r="I232" i="17"/>
  <c r="I231" i="17" s="1"/>
  <c r="H231" i="17"/>
  <c r="I230" i="17"/>
  <c r="I229" i="17" s="1"/>
  <c r="H229" i="17"/>
  <c r="I226" i="17"/>
  <c r="I225" i="17" s="1"/>
  <c r="H225" i="17"/>
  <c r="I224" i="17"/>
  <c r="I223" i="17" s="1"/>
  <c r="H223" i="17"/>
  <c r="H221" i="17"/>
  <c r="I220" i="17"/>
  <c r="I219" i="17"/>
  <c r="H219" i="17"/>
  <c r="I218" i="17"/>
  <c r="I217" i="17"/>
  <c r="H216" i="17"/>
  <c r="I214" i="17"/>
  <c r="I213" i="17" s="1"/>
  <c r="I212" i="17" s="1"/>
  <c r="H213" i="17"/>
  <c r="H212" i="17" s="1"/>
  <c r="I210" i="17"/>
  <c r="I209" i="17" s="1"/>
  <c r="I208" i="17" s="1"/>
  <c r="H209" i="17"/>
  <c r="H208" i="17" s="1"/>
  <c r="I207" i="17"/>
  <c r="I206" i="17" s="1"/>
  <c r="I205" i="17" s="1"/>
  <c r="H206" i="17"/>
  <c r="H205" i="17" s="1"/>
  <c r="H203" i="17"/>
  <c r="H202" i="17" s="1"/>
  <c r="I201" i="17"/>
  <c r="H199" i="17"/>
  <c r="H198" i="17" s="1"/>
  <c r="I197" i="17"/>
  <c r="I196" i="17" s="1"/>
  <c r="H196" i="17"/>
  <c r="I195" i="17"/>
  <c r="I194" i="17" s="1"/>
  <c r="H194" i="17"/>
  <c r="I193" i="17"/>
  <c r="I192" i="17" s="1"/>
  <c r="H192" i="17"/>
  <c r="I191" i="17"/>
  <c r="I190" i="17" s="1"/>
  <c r="H190" i="17"/>
  <c r="I189" i="17"/>
  <c r="I188" i="17" s="1"/>
  <c r="H188" i="17"/>
  <c r="I187" i="17"/>
  <c r="H185" i="17"/>
  <c r="I184" i="17"/>
  <c r="H182" i="17"/>
  <c r="I176" i="17"/>
  <c r="I175" i="17" s="1"/>
  <c r="H175" i="17"/>
  <c r="I174" i="17"/>
  <c r="I173" i="17" s="1"/>
  <c r="H173" i="17"/>
  <c r="I172" i="17"/>
  <c r="I171" i="17" s="1"/>
  <c r="H171" i="17"/>
  <c r="H169" i="17"/>
  <c r="I168" i="17"/>
  <c r="I167" i="17" s="1"/>
  <c r="H167" i="17"/>
  <c r="I166" i="17"/>
  <c r="I165" i="17" s="1"/>
  <c r="H165" i="17"/>
  <c r="H163" i="17"/>
  <c r="I162" i="17"/>
  <c r="I161" i="17" s="1"/>
  <c r="H161" i="17"/>
  <c r="I160" i="17"/>
  <c r="I159" i="17"/>
  <c r="I158" i="17"/>
  <c r="H157" i="17"/>
  <c r="I154" i="17"/>
  <c r="I153" i="17" s="1"/>
  <c r="I152" i="17" s="1"/>
  <c r="H153" i="17"/>
  <c r="H152" i="17" s="1"/>
  <c r="I148" i="17"/>
  <c r="I147" i="17" s="1"/>
  <c r="H147" i="17"/>
  <c r="H146" i="17" s="1"/>
  <c r="I144" i="17"/>
  <c r="I143" i="17" s="1"/>
  <c r="H143" i="17"/>
  <c r="I142" i="17"/>
  <c r="I141" i="17" s="1"/>
  <c r="H141" i="17"/>
  <c r="I140" i="17"/>
  <c r="I139" i="17"/>
  <c r="H139" i="17"/>
  <c r="I138" i="17"/>
  <c r="I136" i="17" s="1"/>
  <c r="I133" i="17"/>
  <c r="I132" i="17" s="1"/>
  <c r="I131" i="17" s="1"/>
  <c r="H132" i="17"/>
  <c r="H131" i="17" s="1"/>
  <c r="I130" i="17"/>
  <c r="I129" i="17" s="1"/>
  <c r="H129" i="17"/>
  <c r="I128" i="17"/>
  <c r="I127" i="17" s="1"/>
  <c r="H127" i="17"/>
  <c r="I126" i="17"/>
  <c r="I125" i="17"/>
  <c r="I124" i="17"/>
  <c r="I123" i="17"/>
  <c r="H122" i="17"/>
  <c r="H121" i="17" s="1"/>
  <c r="I119" i="17"/>
  <c r="I118" i="17"/>
  <c r="H118" i="17"/>
  <c r="I117" i="17"/>
  <c r="I116" i="17" s="1"/>
  <c r="H116" i="17"/>
  <c r="I115" i="17"/>
  <c r="I114" i="17" s="1"/>
  <c r="H114" i="17"/>
  <c r="I107" i="17"/>
  <c r="I106" i="17" s="1"/>
  <c r="H106" i="17"/>
  <c r="I105" i="17"/>
  <c r="I104" i="17" s="1"/>
  <c r="H104" i="17"/>
  <c r="H103" i="17" s="1"/>
  <c r="I102" i="17"/>
  <c r="I101" i="17" s="1"/>
  <c r="H101" i="17"/>
  <c r="I100" i="17"/>
  <c r="I99" i="17" s="1"/>
  <c r="H99" i="17"/>
  <c r="I96" i="17"/>
  <c r="H96" i="17"/>
  <c r="I95" i="17"/>
  <c r="I94" i="17"/>
  <c r="H94" i="17"/>
  <c r="I93" i="17"/>
  <c r="I92" i="17" s="1"/>
  <c r="H92" i="17"/>
  <c r="I88" i="17"/>
  <c r="I87" i="17" s="1"/>
  <c r="I86" i="17" s="1"/>
  <c r="H87" i="17"/>
  <c r="H86" i="17" s="1"/>
  <c r="I85" i="17"/>
  <c r="I84" i="17" s="1"/>
  <c r="H84" i="17"/>
  <c r="I83" i="17"/>
  <c r="I82" i="17" s="1"/>
  <c r="H82" i="17"/>
  <c r="I81" i="17"/>
  <c r="I80" i="17" s="1"/>
  <c r="H80" i="17"/>
  <c r="H71" i="17"/>
  <c r="I70" i="17"/>
  <c r="I69" i="17"/>
  <c r="I68" i="17"/>
  <c r="I67" i="17"/>
  <c r="H66" i="17"/>
  <c r="I65" i="17"/>
  <c r="I64" i="17" s="1"/>
  <c r="H64" i="17"/>
  <c r="I63" i="17"/>
  <c r="I62" i="17" s="1"/>
  <c r="H62" i="17"/>
  <c r="H60" i="17"/>
  <c r="I58" i="17"/>
  <c r="I57" i="17" s="1"/>
  <c r="H57" i="17"/>
  <c r="I56" i="17"/>
  <c r="I55" i="17" s="1"/>
  <c r="H55" i="17"/>
  <c r="H53" i="17"/>
  <c r="H51" i="17"/>
  <c r="I50" i="17"/>
  <c r="I49" i="17"/>
  <c r="H48" i="17"/>
  <c r="I45" i="17"/>
  <c r="I44" i="17" s="1"/>
  <c r="H44" i="17"/>
  <c r="I43" i="17"/>
  <c r="I42" i="17"/>
  <c r="H42" i="17"/>
  <c r="I41" i="17"/>
  <c r="I40" i="17" s="1"/>
  <c r="H40" i="17"/>
  <c r="I39" i="17"/>
  <c r="I38" i="17" s="1"/>
  <c r="H38" i="17"/>
  <c r="I36" i="17"/>
  <c r="I35" i="17" s="1"/>
  <c r="H35" i="17"/>
  <c r="I34" i="17"/>
  <c r="I33" i="17" s="1"/>
  <c r="H33" i="17"/>
  <c r="I32" i="17"/>
  <c r="I31" i="17"/>
  <c r="I30" i="17"/>
  <c r="H29" i="17"/>
  <c r="I27" i="17"/>
  <c r="I26" i="17" s="1"/>
  <c r="H26" i="17"/>
  <c r="I25" i="17"/>
  <c r="I24" i="17" s="1"/>
  <c r="H24" i="17"/>
  <c r="I21" i="17"/>
  <c r="I20" i="17" s="1"/>
  <c r="H20" i="17"/>
  <c r="I19" i="17"/>
  <c r="I18" i="17" s="1"/>
  <c r="H18" i="17"/>
  <c r="I17" i="17"/>
  <c r="I16" i="17" s="1"/>
  <c r="H16" i="17"/>
  <c r="I15" i="17"/>
  <c r="I14" i="17" s="1"/>
  <c r="H14" i="17"/>
  <c r="K583" i="17"/>
  <c r="K585" i="17"/>
  <c r="L590" i="17"/>
  <c r="L589" i="17" s="1"/>
  <c r="L586" i="17"/>
  <c r="L585" i="17" s="1"/>
  <c r="L584" i="17"/>
  <c r="L583" i="17" s="1"/>
  <c r="K589" i="17"/>
  <c r="L582" i="17"/>
  <c r="L581" i="17" s="1"/>
  <c r="K581" i="17"/>
  <c r="L580" i="17"/>
  <c r="L579" i="17" s="1"/>
  <c r="K579" i="17"/>
  <c r="K577" i="17"/>
  <c r="K574" i="17"/>
  <c r="L573" i="17"/>
  <c r="L572" i="17"/>
  <c r="K571" i="17"/>
  <c r="K568" i="17"/>
  <c r="L567" i="17"/>
  <c r="L566" i="17" s="1"/>
  <c r="K566" i="17"/>
  <c r="L565" i="17"/>
  <c r="L564" i="17" s="1"/>
  <c r="K564" i="17"/>
  <c r="L560" i="17"/>
  <c r="L559" i="17" s="1"/>
  <c r="K559" i="17"/>
  <c r="L558" i="17"/>
  <c r="L557" i="17" s="1"/>
  <c r="K557" i="17"/>
  <c r="K555" i="17"/>
  <c r="K553" i="17"/>
  <c r="L552" i="17"/>
  <c r="L550" i="17"/>
  <c r="K549" i="17"/>
  <c r="L547" i="17"/>
  <c r="L546" i="17" s="1"/>
  <c r="K546" i="17"/>
  <c r="L545" i="17"/>
  <c r="L544" i="17"/>
  <c r="L543" i="17"/>
  <c r="K542" i="17"/>
  <c r="K541" i="17" s="1"/>
  <c r="L540" i="17"/>
  <c r="L539" i="17" s="1"/>
  <c r="K539" i="17"/>
  <c r="L538" i="17"/>
  <c r="L537" i="17" s="1"/>
  <c r="K537" i="17"/>
  <c r="L536" i="17"/>
  <c r="L535" i="17" s="1"/>
  <c r="K535" i="17"/>
  <c r="L534" i="17"/>
  <c r="L533" i="17" s="1"/>
  <c r="K533" i="17"/>
  <c r="L532" i="17"/>
  <c r="L531" i="17"/>
  <c r="K530" i="17"/>
  <c r="L529" i="17"/>
  <c r="L528" i="17"/>
  <c r="K527" i="17"/>
  <c r="L526" i="17"/>
  <c r="L525" i="17" s="1"/>
  <c r="K525" i="17"/>
  <c r="L524" i="17"/>
  <c r="L523" i="17" s="1"/>
  <c r="K523" i="17"/>
  <c r="L522" i="17"/>
  <c r="L521" i="17" s="1"/>
  <c r="K521" i="17"/>
  <c r="L520" i="17"/>
  <c r="L519" i="17" s="1"/>
  <c r="K519" i="17"/>
  <c r="L518" i="17"/>
  <c r="L517" i="17" s="1"/>
  <c r="K517" i="17"/>
  <c r="L516" i="17"/>
  <c r="L515" i="17" s="1"/>
  <c r="K515" i="17"/>
  <c r="L514" i="17"/>
  <c r="L513" i="17" s="1"/>
  <c r="K513" i="17"/>
  <c r="L512" i="17"/>
  <c r="L511" i="17" s="1"/>
  <c r="K511" i="17"/>
  <c r="L510" i="17"/>
  <c r="L509" i="17"/>
  <c r="L508" i="17"/>
  <c r="L507" i="17"/>
  <c r="K506" i="17"/>
  <c r="K501" i="17"/>
  <c r="K500" i="17" s="1"/>
  <c r="K499" i="17" s="1"/>
  <c r="L497" i="17"/>
  <c r="L496" i="17" s="1"/>
  <c r="L495" i="17" s="1"/>
  <c r="L494" i="17" s="1"/>
  <c r="K496" i="17"/>
  <c r="K495" i="17" s="1"/>
  <c r="K494" i="17" s="1"/>
  <c r="L493" i="17"/>
  <c r="L492" i="17" s="1"/>
  <c r="K492" i="17"/>
  <c r="L491" i="17"/>
  <c r="L490" i="17" s="1"/>
  <c r="K490" i="17"/>
  <c r="L488" i="17"/>
  <c r="L487" i="17" s="1"/>
  <c r="K487" i="17"/>
  <c r="L486" i="17"/>
  <c r="L485" i="17" s="1"/>
  <c r="K485" i="17"/>
  <c r="L484" i="17"/>
  <c r="L483" i="17" s="1"/>
  <c r="K483" i="17"/>
  <c r="L480" i="17"/>
  <c r="L479" i="17" s="1"/>
  <c r="L478" i="17" s="1"/>
  <c r="L477" i="17" s="1"/>
  <c r="K479" i="17"/>
  <c r="K478" i="17" s="1"/>
  <c r="K477" i="17" s="1"/>
  <c r="L475" i="17"/>
  <c r="L474" i="17" s="1"/>
  <c r="L473" i="17" s="1"/>
  <c r="L472" i="17" s="1"/>
  <c r="K474" i="17"/>
  <c r="K473" i="17" s="1"/>
  <c r="K472" i="17" s="1"/>
  <c r="L471" i="17"/>
  <c r="L470" i="17" s="1"/>
  <c r="L469" i="17" s="1"/>
  <c r="L468" i="17" s="1"/>
  <c r="K470" i="17"/>
  <c r="K469" i="17" s="1"/>
  <c r="K468" i="17" s="1"/>
  <c r="L467" i="17"/>
  <c r="L466" i="17" s="1"/>
  <c r="K466" i="17"/>
  <c r="L465" i="17"/>
  <c r="L464" i="17" s="1"/>
  <c r="K464" i="17"/>
  <c r="L461" i="17"/>
  <c r="L460" i="17" s="1"/>
  <c r="K460" i="17"/>
  <c r="L459" i="17"/>
  <c r="L458" i="17" s="1"/>
  <c r="K458" i="17"/>
  <c r="L457" i="17"/>
  <c r="L456" i="17" s="1"/>
  <c r="K456" i="17"/>
  <c r="L455" i="17"/>
  <c r="L454" i="17" s="1"/>
  <c r="K454" i="17"/>
  <c r="L453" i="17"/>
  <c r="L452" i="17"/>
  <c r="K451" i="17"/>
  <c r="L447" i="17"/>
  <c r="L446" i="17" s="1"/>
  <c r="K446" i="17"/>
  <c r="K444" i="17"/>
  <c r="L443" i="17"/>
  <c r="L442" i="17"/>
  <c r="L441" i="17" s="1"/>
  <c r="K441" i="17"/>
  <c r="L438" i="17"/>
  <c r="L437" i="17" s="1"/>
  <c r="K437" i="17"/>
  <c r="L436" i="17"/>
  <c r="L435" i="17" s="1"/>
  <c r="K435" i="17"/>
  <c r="L433" i="17"/>
  <c r="L432" i="17" s="1"/>
  <c r="K432" i="17"/>
  <c r="L431" i="17"/>
  <c r="L430" i="17" s="1"/>
  <c r="K430" i="17"/>
  <c r="K425" i="17"/>
  <c r="L424" i="17"/>
  <c r="L423" i="17"/>
  <c r="K423" i="17"/>
  <c r="L422" i="17"/>
  <c r="L421" i="17" s="1"/>
  <c r="K421" i="17"/>
  <c r="L420" i="17"/>
  <c r="L419" i="17"/>
  <c r="K419" i="17"/>
  <c r="L418" i="17"/>
  <c r="L417" i="17" s="1"/>
  <c r="K417" i="17"/>
  <c r="L416" i="17"/>
  <c r="L414" i="17" s="1"/>
  <c r="L413" i="17" s="1"/>
  <c r="K414" i="17"/>
  <c r="K413" i="17" s="1"/>
  <c r="L412" i="17"/>
  <c r="L411" i="17"/>
  <c r="K410" i="17"/>
  <c r="L409" i="17"/>
  <c r="L408" i="17" s="1"/>
  <c r="K408" i="17"/>
  <c r="L404" i="17"/>
  <c r="L403" i="17" s="1"/>
  <c r="K403" i="17"/>
  <c r="L401" i="17"/>
  <c r="K400" i="17"/>
  <c r="K397" i="17"/>
  <c r="L396" i="17"/>
  <c r="L395" i="17"/>
  <c r="L394" i="17"/>
  <c r="K393" i="17"/>
  <c r="K392" i="17" s="1"/>
  <c r="L390" i="17"/>
  <c r="L389" i="17" s="1"/>
  <c r="L388" i="17" s="1"/>
  <c r="L387" i="17" s="1"/>
  <c r="K389" i="17"/>
  <c r="K388" i="17" s="1"/>
  <c r="K387" i="17" s="1"/>
  <c r="L386" i="17"/>
  <c r="L385" i="17" s="1"/>
  <c r="K385" i="17"/>
  <c r="L384" i="17"/>
  <c r="L383" i="17" s="1"/>
  <c r="K383" i="17"/>
  <c r="K382" i="17" s="1"/>
  <c r="L381" i="17"/>
  <c r="L380" i="17" s="1"/>
  <c r="K380" i="17"/>
  <c r="L379" i="17"/>
  <c r="L378" i="17" s="1"/>
  <c r="K378" i="17"/>
  <c r="L377" i="17"/>
  <c r="L376" i="17"/>
  <c r="K376" i="17"/>
  <c r="L375" i="17"/>
  <c r="K373" i="17"/>
  <c r="L372" i="17"/>
  <c r="L371" i="17"/>
  <c r="K370" i="17"/>
  <c r="L362" i="17"/>
  <c r="L361" i="17"/>
  <c r="K360" i="17"/>
  <c r="L359" i="17"/>
  <c r="L358" i="17"/>
  <c r="K357" i="17"/>
  <c r="L356" i="17"/>
  <c r="L355" i="17" s="1"/>
  <c r="K355" i="17"/>
  <c r="L353" i="17"/>
  <c r="L352" i="17" s="1"/>
  <c r="K352" i="17"/>
  <c r="L351" i="17"/>
  <c r="L350" i="17" s="1"/>
  <c r="K350" i="17"/>
  <c r="K349" i="17" s="1"/>
  <c r="L340" i="17"/>
  <c r="L338" i="17"/>
  <c r="L337" i="17" s="1"/>
  <c r="L336" i="17" s="1"/>
  <c r="K338" i="17"/>
  <c r="K337" i="17" s="1"/>
  <c r="K336" i="17" s="1"/>
  <c r="L335" i="17"/>
  <c r="L334" i="17" s="1"/>
  <c r="K334" i="17"/>
  <c r="L333" i="17"/>
  <c r="L332" i="17"/>
  <c r="K332" i="17"/>
  <c r="L331" i="17"/>
  <c r="L330" i="17" s="1"/>
  <c r="K330" i="17"/>
  <c r="L329" i="17"/>
  <c r="L328" i="17"/>
  <c r="K327" i="17"/>
  <c r="L325" i="17"/>
  <c r="L324" i="17"/>
  <c r="K324" i="17"/>
  <c r="L323" i="17"/>
  <c r="L322" i="17"/>
  <c r="K321" i="17"/>
  <c r="L318" i="17"/>
  <c r="L317" i="17" s="1"/>
  <c r="K317" i="17"/>
  <c r="L316" i="17"/>
  <c r="L315" i="17" s="1"/>
  <c r="K315" i="17"/>
  <c r="L314" i="17"/>
  <c r="L313" i="17" s="1"/>
  <c r="L312" i="17" s="1"/>
  <c r="K313" i="17"/>
  <c r="L311" i="17"/>
  <c r="L310" i="17"/>
  <c r="K310" i="17"/>
  <c r="L309" i="17"/>
  <c r="L308" i="17" s="1"/>
  <c r="K308" i="17"/>
  <c r="L307" i="17"/>
  <c r="L306" i="17"/>
  <c r="K306" i="17"/>
  <c r="L304" i="17"/>
  <c r="L303" i="17" s="1"/>
  <c r="K303" i="17"/>
  <c r="L302" i="17"/>
  <c r="L301" i="17" s="1"/>
  <c r="K301" i="17"/>
  <c r="L300" i="17"/>
  <c r="L299" i="17" s="1"/>
  <c r="K299" i="17"/>
  <c r="L297" i="17"/>
  <c r="L296" i="17" s="1"/>
  <c r="K296" i="17"/>
  <c r="L295" i="17"/>
  <c r="L294" i="17" s="1"/>
  <c r="K294" i="17"/>
  <c r="L292" i="17"/>
  <c r="L291" i="17" s="1"/>
  <c r="K291" i="17"/>
  <c r="L290" i="17"/>
  <c r="L289" i="17" s="1"/>
  <c r="K289" i="17"/>
  <c r="L288" i="17"/>
  <c r="L287" i="17" s="1"/>
  <c r="K287" i="17"/>
  <c r="L285" i="17"/>
  <c r="L284" i="17" s="1"/>
  <c r="K284" i="17"/>
  <c r="L283" i="17"/>
  <c r="L282" i="17" s="1"/>
  <c r="K282" i="17"/>
  <c r="L281" i="17"/>
  <c r="L280" i="17" s="1"/>
  <c r="K280" i="17"/>
  <c r="L279" i="17"/>
  <c r="L278" i="17" s="1"/>
  <c r="K278" i="17"/>
  <c r="L274" i="17"/>
  <c r="L273" i="17" s="1"/>
  <c r="K273" i="17"/>
  <c r="L272" i="17"/>
  <c r="L271" i="17"/>
  <c r="L270" i="17"/>
  <c r="K269" i="17"/>
  <c r="L266" i="17"/>
  <c r="L265" i="17" s="1"/>
  <c r="L264" i="17" s="1"/>
  <c r="K265" i="17"/>
  <c r="K264" i="17" s="1"/>
  <c r="L263" i="17"/>
  <c r="L262" i="17" s="1"/>
  <c r="L261" i="17" s="1"/>
  <c r="K262" i="17"/>
  <c r="K261" i="17" s="1"/>
  <c r="L259" i="17"/>
  <c r="L258" i="17" s="1"/>
  <c r="K258" i="17"/>
  <c r="L257" i="17"/>
  <c r="L256" i="17"/>
  <c r="K256" i="17"/>
  <c r="L255" i="17"/>
  <c r="L254" i="17" s="1"/>
  <c r="K254" i="17"/>
  <c r="L252" i="17"/>
  <c r="L251" i="17" s="1"/>
  <c r="L250" i="17" s="1"/>
  <c r="K251" i="17"/>
  <c r="K250" i="17" s="1"/>
  <c r="L248" i="17"/>
  <c r="L247" i="17" s="1"/>
  <c r="L246" i="17" s="1"/>
  <c r="L245" i="17" s="1"/>
  <c r="K247" i="17"/>
  <c r="K246" i="17" s="1"/>
  <c r="K245" i="17" s="1"/>
  <c r="K240" i="17"/>
  <c r="K239" i="17" s="1"/>
  <c r="K238" i="17" s="1"/>
  <c r="L237" i="17"/>
  <c r="L236" i="17" s="1"/>
  <c r="L235" i="17" s="1"/>
  <c r="K236" i="17"/>
  <c r="K235" i="17" s="1"/>
  <c r="L234" i="17"/>
  <c r="L233" i="17"/>
  <c r="K233" i="17"/>
  <c r="L232" i="17"/>
  <c r="L231" i="17" s="1"/>
  <c r="K231" i="17"/>
  <c r="L230" i="17"/>
  <c r="L229" i="17" s="1"/>
  <c r="K229" i="17"/>
  <c r="L226" i="17"/>
  <c r="L225" i="17" s="1"/>
  <c r="K225" i="17"/>
  <c r="L224" i="17"/>
  <c r="L223" i="17" s="1"/>
  <c r="K223" i="17"/>
  <c r="K221" i="17"/>
  <c r="L220" i="17"/>
  <c r="L219" i="17" s="1"/>
  <c r="K219" i="17"/>
  <c r="L218" i="17"/>
  <c r="L217" i="17"/>
  <c r="K216" i="17"/>
  <c r="L214" i="17"/>
  <c r="L213" i="17" s="1"/>
  <c r="L212" i="17" s="1"/>
  <c r="K213" i="17"/>
  <c r="K212" i="17" s="1"/>
  <c r="L210" i="17"/>
  <c r="L209" i="17" s="1"/>
  <c r="L208" i="17" s="1"/>
  <c r="K209" i="17"/>
  <c r="K208" i="17" s="1"/>
  <c r="L207" i="17"/>
  <c r="L206" i="17" s="1"/>
  <c r="L205" i="17" s="1"/>
  <c r="K206" i="17"/>
  <c r="K205" i="17" s="1"/>
  <c r="K203" i="17"/>
  <c r="K202" i="17" s="1"/>
  <c r="L201" i="17"/>
  <c r="K199" i="17"/>
  <c r="K198" i="17" s="1"/>
  <c r="L197" i="17"/>
  <c r="L196" i="17" s="1"/>
  <c r="K196" i="17"/>
  <c r="L195" i="17"/>
  <c r="L194" i="17" s="1"/>
  <c r="K194" i="17"/>
  <c r="L193" i="17"/>
  <c r="L192" i="17" s="1"/>
  <c r="K192" i="17"/>
  <c r="L191" i="17"/>
  <c r="L190" i="17" s="1"/>
  <c r="K190" i="17"/>
  <c r="L189" i="17"/>
  <c r="L188" i="17" s="1"/>
  <c r="K188" i="17"/>
  <c r="L187" i="17"/>
  <c r="K185" i="17"/>
  <c r="L184" i="17"/>
  <c r="K182" i="17"/>
  <c r="L176" i="17"/>
  <c r="L175" i="17" s="1"/>
  <c r="K175" i="17"/>
  <c r="L174" i="17"/>
  <c r="L173" i="17" s="1"/>
  <c r="K173" i="17"/>
  <c r="L172" i="17"/>
  <c r="L171" i="17" s="1"/>
  <c r="K171" i="17"/>
  <c r="K169" i="17"/>
  <c r="L168" i="17"/>
  <c r="L167" i="17" s="1"/>
  <c r="K167" i="17"/>
  <c r="L166" i="17"/>
  <c r="L165" i="17" s="1"/>
  <c r="K165" i="17"/>
  <c r="K163" i="17"/>
  <c r="L162" i="17"/>
  <c r="L161" i="17" s="1"/>
  <c r="K161" i="17"/>
  <c r="L160" i="17"/>
  <c r="L159" i="17"/>
  <c r="L158" i="17"/>
  <c r="K157" i="17"/>
  <c r="L154" i="17"/>
  <c r="L153" i="17" s="1"/>
  <c r="L152" i="17" s="1"/>
  <c r="K153" i="17"/>
  <c r="K152" i="17" s="1"/>
  <c r="L148" i="17"/>
  <c r="L147" i="17" s="1"/>
  <c r="L146" i="17" s="1"/>
  <c r="K147" i="17"/>
  <c r="K146" i="17"/>
  <c r="L144" i="17"/>
  <c r="L143" i="17" s="1"/>
  <c r="K143" i="17"/>
  <c r="L142" i="17"/>
  <c r="L141" i="17" s="1"/>
  <c r="K141" i="17"/>
  <c r="L140" i="17"/>
  <c r="L139" i="17" s="1"/>
  <c r="K139" i="17"/>
  <c r="L138" i="17"/>
  <c r="L136" i="17" s="1"/>
  <c r="L133" i="17"/>
  <c r="L132" i="17" s="1"/>
  <c r="L131" i="17" s="1"/>
  <c r="K132" i="17"/>
  <c r="K131" i="17" s="1"/>
  <c r="L130" i="17"/>
  <c r="L129" i="17" s="1"/>
  <c r="K129" i="17"/>
  <c r="L128" i="17"/>
  <c r="L127" i="17" s="1"/>
  <c r="K127" i="17"/>
  <c r="L126" i="17"/>
  <c r="L125" i="17"/>
  <c r="L124" i="17"/>
  <c r="L123" i="17"/>
  <c r="K122" i="17"/>
  <c r="L119" i="17"/>
  <c r="L118" i="17" s="1"/>
  <c r="K118" i="17"/>
  <c r="L117" i="17"/>
  <c r="L116" i="17" s="1"/>
  <c r="K116" i="17"/>
  <c r="L115" i="17"/>
  <c r="L114" i="17" s="1"/>
  <c r="K114" i="17"/>
  <c r="L107" i="17"/>
  <c r="L106" i="17" s="1"/>
  <c r="K106" i="17"/>
  <c r="L105" i="17"/>
  <c r="L104" i="17" s="1"/>
  <c r="K104" i="17"/>
  <c r="L102" i="17"/>
  <c r="L101" i="17" s="1"/>
  <c r="K101" i="17"/>
  <c r="L100" i="17"/>
  <c r="L99" i="17" s="1"/>
  <c r="K99" i="17"/>
  <c r="K96" i="17"/>
  <c r="L95" i="17"/>
  <c r="L94" i="17"/>
  <c r="K94" i="17"/>
  <c r="L93" i="17"/>
  <c r="L92" i="17" s="1"/>
  <c r="K92" i="17"/>
  <c r="L88" i="17"/>
  <c r="L87" i="17" s="1"/>
  <c r="L86" i="17" s="1"/>
  <c r="K87" i="17"/>
  <c r="K86" i="17" s="1"/>
  <c r="L85" i="17"/>
  <c r="L84" i="17" s="1"/>
  <c r="K84" i="17"/>
  <c r="L83" i="17"/>
  <c r="L82" i="17" s="1"/>
  <c r="K82" i="17"/>
  <c r="L81" i="17"/>
  <c r="L80" i="17" s="1"/>
  <c r="K80" i="17"/>
  <c r="K71" i="17"/>
  <c r="L70" i="17"/>
  <c r="L69" i="17"/>
  <c r="L68" i="17"/>
  <c r="L67" i="17"/>
  <c r="K66" i="17"/>
  <c r="L65" i="17"/>
  <c r="L64" i="17"/>
  <c r="K64" i="17"/>
  <c r="L63" i="17"/>
  <c r="L62" i="17" s="1"/>
  <c r="K62" i="17"/>
  <c r="K60" i="17"/>
  <c r="L58" i="17"/>
  <c r="L57" i="17" s="1"/>
  <c r="K57" i="17"/>
  <c r="L56" i="17"/>
  <c r="L55" i="17" s="1"/>
  <c r="K55" i="17"/>
  <c r="K53" i="17"/>
  <c r="K51" i="17"/>
  <c r="L50" i="17"/>
  <c r="L49" i="17"/>
  <c r="K48" i="17"/>
  <c r="L45" i="17"/>
  <c r="L44" i="17"/>
  <c r="K44" i="17"/>
  <c r="L43" i="17"/>
  <c r="L42" i="17" s="1"/>
  <c r="K42" i="17"/>
  <c r="L41" i="17"/>
  <c r="L40" i="17" s="1"/>
  <c r="K40" i="17"/>
  <c r="L39" i="17"/>
  <c r="L38" i="17" s="1"/>
  <c r="K38" i="17"/>
  <c r="L36" i="17"/>
  <c r="L35" i="17" s="1"/>
  <c r="K35" i="17"/>
  <c r="L34" i="17"/>
  <c r="L33" i="17" s="1"/>
  <c r="K33" i="17"/>
  <c r="L32" i="17"/>
  <c r="L31" i="17"/>
  <c r="L30" i="17"/>
  <c r="K29" i="17"/>
  <c r="L27" i="17"/>
  <c r="L26" i="17" s="1"/>
  <c r="K26" i="17"/>
  <c r="L25" i="17"/>
  <c r="L24" i="17" s="1"/>
  <c r="K24" i="17"/>
  <c r="L21" i="17"/>
  <c r="L20" i="17" s="1"/>
  <c r="K20" i="17"/>
  <c r="L19" i="17"/>
  <c r="L18" i="17" s="1"/>
  <c r="K18" i="17"/>
  <c r="L17" i="17"/>
  <c r="L16" i="17" s="1"/>
  <c r="K16" i="17"/>
  <c r="L15" i="17"/>
  <c r="L14" i="17" s="1"/>
  <c r="K14" i="17"/>
  <c r="E282" i="17"/>
  <c r="E284" i="17"/>
  <c r="D284" i="17"/>
  <c r="D282" i="17"/>
  <c r="F314" i="17"/>
  <c r="F313" i="17" s="1"/>
  <c r="F318" i="17"/>
  <c r="F317" i="17" s="1"/>
  <c r="F590" i="17"/>
  <c r="F589" i="17" s="1"/>
  <c r="F582" i="17"/>
  <c r="F581" i="17" s="1"/>
  <c r="F580" i="17"/>
  <c r="F579" i="17" s="1"/>
  <c r="F573" i="17"/>
  <c r="F572" i="17"/>
  <c r="F567" i="17"/>
  <c r="F566" i="17" s="1"/>
  <c r="F565" i="17"/>
  <c r="F560" i="17"/>
  <c r="F559" i="17" s="1"/>
  <c r="F558" i="17"/>
  <c r="F557" i="17" s="1"/>
  <c r="F552" i="17"/>
  <c r="F550" i="17"/>
  <c r="F547" i="17"/>
  <c r="F546" i="17" s="1"/>
  <c r="F545" i="17"/>
  <c r="F544" i="17"/>
  <c r="F543" i="17"/>
  <c r="F540" i="17"/>
  <c r="F539" i="17" s="1"/>
  <c r="F538" i="17"/>
  <c r="F537" i="17" s="1"/>
  <c r="F536" i="17"/>
  <c r="F535" i="17" s="1"/>
  <c r="F534" i="17"/>
  <c r="F532" i="17"/>
  <c r="F531" i="17"/>
  <c r="F529" i="17"/>
  <c r="F528" i="17"/>
  <c r="F526" i="17"/>
  <c r="F525" i="17" s="1"/>
  <c r="F524" i="17"/>
  <c r="F523" i="17" s="1"/>
  <c r="F522" i="17"/>
  <c r="F521" i="17" s="1"/>
  <c r="F518" i="17"/>
  <c r="F517" i="17" s="1"/>
  <c r="F520" i="17"/>
  <c r="F519" i="17" s="1"/>
  <c r="F516" i="17"/>
  <c r="F514" i="17"/>
  <c r="F513" i="17" s="1"/>
  <c r="F512" i="17"/>
  <c r="F511" i="17" s="1"/>
  <c r="F510" i="17"/>
  <c r="F509" i="17"/>
  <c r="F508" i="17"/>
  <c r="F497" i="17"/>
  <c r="F496" i="17" s="1"/>
  <c r="F495" i="17" s="1"/>
  <c r="F494" i="17" s="1"/>
  <c r="F493" i="17"/>
  <c r="F492" i="17" s="1"/>
  <c r="F491" i="17"/>
  <c r="F488" i="17"/>
  <c r="F487" i="17" s="1"/>
  <c r="F486" i="17"/>
  <c r="F485" i="17" s="1"/>
  <c r="F484" i="17"/>
  <c r="F483" i="17" s="1"/>
  <c r="F480" i="17"/>
  <c r="F479" i="17" s="1"/>
  <c r="F478" i="17" s="1"/>
  <c r="F477" i="17" s="1"/>
  <c r="F475" i="17"/>
  <c r="F467" i="17"/>
  <c r="F466" i="17" s="1"/>
  <c r="F461" i="17"/>
  <c r="F460" i="17" s="1"/>
  <c r="F458" i="17"/>
  <c r="F457" i="17"/>
  <c r="F455" i="17"/>
  <c r="F454" i="17" s="1"/>
  <c r="F452" i="17"/>
  <c r="F447" i="17"/>
  <c r="F443" i="17"/>
  <c r="F442" i="17"/>
  <c r="F438" i="17"/>
  <c r="F436" i="17"/>
  <c r="F435" i="17" s="1"/>
  <c r="F433" i="17"/>
  <c r="F432" i="17" s="1"/>
  <c r="F431" i="17"/>
  <c r="F430" i="17" s="1"/>
  <c r="F427" i="17"/>
  <c r="F426" i="17" s="1"/>
  <c r="F424" i="17"/>
  <c r="F416" i="17"/>
  <c r="F412" i="17"/>
  <c r="F411" i="17"/>
  <c r="F409" i="17"/>
  <c r="F404" i="17"/>
  <c r="F403" i="17" s="1"/>
  <c r="F401" i="17"/>
  <c r="F396" i="17"/>
  <c r="F395" i="17"/>
  <c r="F394" i="17"/>
  <c r="F390" i="17"/>
  <c r="F389" i="17" s="1"/>
  <c r="F388" i="17" s="1"/>
  <c r="F387" i="17" s="1"/>
  <c r="F386" i="17"/>
  <c r="F385" i="17" s="1"/>
  <c r="F384" i="17"/>
  <c r="F381" i="17"/>
  <c r="F380" i="17" s="1"/>
  <c r="F379" i="17"/>
  <c r="F378" i="17" s="1"/>
  <c r="F377" i="17"/>
  <c r="F376" i="17" s="1"/>
  <c r="F375" i="17"/>
  <c r="F372" i="17"/>
  <c r="F371" i="17"/>
  <c r="F362" i="17"/>
  <c r="F361" i="17"/>
  <c r="F359" i="17"/>
  <c r="F358" i="17"/>
  <c r="F356" i="17"/>
  <c r="F355" i="17" s="1"/>
  <c r="F353" i="17"/>
  <c r="F352" i="17" s="1"/>
  <c r="F340" i="17"/>
  <c r="F338" i="17" s="1"/>
  <c r="F337" i="17" s="1"/>
  <c r="F336" i="17" s="1"/>
  <c r="E338" i="17"/>
  <c r="E337" i="17" s="1"/>
  <c r="E336" i="17" s="1"/>
  <c r="F335" i="17"/>
  <c r="F333" i="17"/>
  <c r="F332" i="17" s="1"/>
  <c r="F331" i="17"/>
  <c r="F330" i="17" s="1"/>
  <c r="F329" i="17"/>
  <c r="F328" i="17"/>
  <c r="F325" i="17"/>
  <c r="F324" i="17" s="1"/>
  <c r="F322" i="17"/>
  <c r="F321" i="17" s="1"/>
  <c r="F316" i="17"/>
  <c r="F315" i="17" s="1"/>
  <c r="F311" i="17"/>
  <c r="F310" i="17" s="1"/>
  <c r="F309" i="17"/>
  <c r="F308" i="17" s="1"/>
  <c r="F306" i="17"/>
  <c r="F304" i="17"/>
  <c r="F302" i="17"/>
  <c r="F301" i="17" s="1"/>
  <c r="F300" i="17"/>
  <c r="F299" i="17" s="1"/>
  <c r="F297" i="17"/>
  <c r="F296" i="17" s="1"/>
  <c r="F290" i="17"/>
  <c r="F289" i="17" s="1"/>
  <c r="F288" i="17"/>
  <c r="F285" i="17"/>
  <c r="F284" i="17" s="1"/>
  <c r="F283" i="17"/>
  <c r="F282" i="17" s="1"/>
  <c r="F281" i="17"/>
  <c r="F280" i="17" s="1"/>
  <c r="F279" i="17"/>
  <c r="F278" i="17" s="1"/>
  <c r="F274" i="17"/>
  <c r="F272" i="17"/>
  <c r="F271" i="17"/>
  <c r="F270" i="17"/>
  <c r="F266" i="17"/>
  <c r="F265" i="17" s="1"/>
  <c r="F264" i="17" s="1"/>
  <c r="F263" i="17"/>
  <c r="F259" i="17"/>
  <c r="F258" i="17" s="1"/>
  <c r="F257" i="17"/>
  <c r="F255" i="17"/>
  <c r="F254" i="17" s="1"/>
  <c r="F252" i="17"/>
  <c r="F251" i="17" s="1"/>
  <c r="F250" i="17" s="1"/>
  <c r="F248" i="17"/>
  <c r="F237" i="17"/>
  <c r="F236" i="17" s="1"/>
  <c r="F235" i="17" s="1"/>
  <c r="F234" i="17"/>
  <c r="F233" i="17" s="1"/>
  <c r="F232" i="17"/>
  <c r="F231" i="17" s="1"/>
  <c r="F230" i="17"/>
  <c r="F226" i="17"/>
  <c r="F225" i="17" s="1"/>
  <c r="F224" i="17"/>
  <c r="F223" i="17" s="1"/>
  <c r="F220" i="17"/>
  <c r="F219" i="17" s="1"/>
  <c r="F218" i="17"/>
  <c r="F217" i="17"/>
  <c r="F214" i="17"/>
  <c r="F213" i="17" s="1"/>
  <c r="F212" i="17" s="1"/>
  <c r="F210" i="17"/>
  <c r="F209" i="17" s="1"/>
  <c r="F208" i="17" s="1"/>
  <c r="F207" i="17"/>
  <c r="F201" i="17"/>
  <c r="F197" i="17"/>
  <c r="F196" i="17" s="1"/>
  <c r="F195" i="17"/>
  <c r="F194" i="17" s="1"/>
  <c r="F193" i="17"/>
  <c r="F191" i="17"/>
  <c r="F190" i="17" s="1"/>
  <c r="F189" i="17"/>
  <c r="F188" i="17" s="1"/>
  <c r="F187" i="17"/>
  <c r="F184" i="17"/>
  <c r="F176" i="17"/>
  <c r="F174" i="17"/>
  <c r="F173" i="17" s="1"/>
  <c r="F172" i="17"/>
  <c r="F171" i="17" s="1"/>
  <c r="F168" i="17"/>
  <c r="F167" i="17" s="1"/>
  <c r="F166" i="17"/>
  <c r="F162" i="17"/>
  <c r="F161" i="17" s="1"/>
  <c r="F160" i="17"/>
  <c r="F159" i="17"/>
  <c r="F158" i="17"/>
  <c r="F154" i="17"/>
  <c r="F153" i="17" s="1"/>
  <c r="F152" i="17" s="1"/>
  <c r="F148" i="17"/>
  <c r="F147" i="17" s="1"/>
  <c r="F144" i="17"/>
  <c r="F142" i="17"/>
  <c r="F141" i="17" s="1"/>
  <c r="F140" i="17"/>
  <c r="F139" i="17" s="1"/>
  <c r="F138" i="17"/>
  <c r="F136" i="17" s="1"/>
  <c r="F133" i="17"/>
  <c r="F130" i="17"/>
  <c r="F129" i="17" s="1"/>
  <c r="F128" i="17"/>
  <c r="F127" i="17" s="1"/>
  <c r="F126" i="17"/>
  <c r="F125" i="17"/>
  <c r="F124" i="17"/>
  <c r="F123" i="17"/>
  <c r="F119" i="17"/>
  <c r="F118" i="17" s="1"/>
  <c r="F117" i="17"/>
  <c r="F115" i="17"/>
  <c r="F114" i="17" s="1"/>
  <c r="F107" i="17"/>
  <c r="F106" i="17" s="1"/>
  <c r="F105" i="17"/>
  <c r="F102" i="17"/>
  <c r="F100" i="17"/>
  <c r="F99" i="17" s="1"/>
  <c r="F98" i="17"/>
  <c r="F97" i="17"/>
  <c r="F95" i="17"/>
  <c r="F94" i="17" s="1"/>
  <c r="F93" i="17"/>
  <c r="F92" i="17" s="1"/>
  <c r="F88" i="17"/>
  <c r="F85" i="17"/>
  <c r="F83" i="17"/>
  <c r="F81" i="17"/>
  <c r="F80" i="17" s="1"/>
  <c r="F70" i="17"/>
  <c r="F69" i="17"/>
  <c r="F68" i="17"/>
  <c r="F67" i="17"/>
  <c r="F65" i="17"/>
  <c r="F64" i="17" s="1"/>
  <c r="F63" i="17"/>
  <c r="F58" i="17"/>
  <c r="F57" i="17" s="1"/>
  <c r="F56" i="17"/>
  <c r="F55" i="17" s="1"/>
  <c r="F50" i="17"/>
  <c r="F49" i="17"/>
  <c r="F45" i="17"/>
  <c r="F44" i="17" s="1"/>
  <c r="F43" i="17"/>
  <c r="F41" i="17"/>
  <c r="F40" i="17" s="1"/>
  <c r="F39" i="17"/>
  <c r="F38" i="17" s="1"/>
  <c r="F36" i="17"/>
  <c r="F35" i="17" s="1"/>
  <c r="F34" i="17"/>
  <c r="F33" i="17" s="1"/>
  <c r="F32" i="17"/>
  <c r="F31" i="17"/>
  <c r="F30" i="17"/>
  <c r="F27" i="17"/>
  <c r="F21" i="17"/>
  <c r="F20" i="17" s="1"/>
  <c r="F19" i="17"/>
  <c r="F18" i="17" s="1"/>
  <c r="F17" i="17"/>
  <c r="F15" i="17"/>
  <c r="E589" i="17"/>
  <c r="E581" i="17"/>
  <c r="E579" i="17"/>
  <c r="E577" i="17"/>
  <c r="E576" i="17" s="1"/>
  <c r="E574" i="17"/>
  <c r="E571" i="17"/>
  <c r="E568" i="17"/>
  <c r="E566" i="17"/>
  <c r="F564" i="17"/>
  <c r="E564" i="17"/>
  <c r="E559" i="17"/>
  <c r="E557" i="17"/>
  <c r="E555" i="17"/>
  <c r="E553" i="17"/>
  <c r="E549" i="17"/>
  <c r="E546" i="17"/>
  <c r="E542" i="17"/>
  <c r="E539" i="17"/>
  <c r="E537" i="17"/>
  <c r="E535" i="17"/>
  <c r="F533" i="17"/>
  <c r="E533" i="17"/>
  <c r="E530" i="17"/>
  <c r="E527" i="17"/>
  <c r="E525" i="17"/>
  <c r="E523" i="17"/>
  <c r="E521" i="17"/>
  <c r="E519" i="17"/>
  <c r="E517" i="17"/>
  <c r="F515" i="17"/>
  <c r="E515" i="17"/>
  <c r="E513" i="17"/>
  <c r="E511" i="17"/>
  <c r="E506" i="17"/>
  <c r="E501" i="17"/>
  <c r="E500" i="17" s="1"/>
  <c r="E499" i="17" s="1"/>
  <c r="E496" i="17"/>
  <c r="E495" i="17" s="1"/>
  <c r="E494" i="17" s="1"/>
  <c r="E492" i="17"/>
  <c r="F490" i="17"/>
  <c r="E490" i="17"/>
  <c r="E487" i="17"/>
  <c r="E485" i="17"/>
  <c r="E483" i="17"/>
  <c r="E479" i="17"/>
  <c r="E478" i="17" s="1"/>
  <c r="E477" i="17" s="1"/>
  <c r="F474" i="17"/>
  <c r="F473" i="17" s="1"/>
  <c r="F472" i="17" s="1"/>
  <c r="E474" i="17"/>
  <c r="E473" i="17" s="1"/>
  <c r="E472" i="17" s="1"/>
  <c r="E470" i="17"/>
  <c r="E469" i="17" s="1"/>
  <c r="E468" i="17" s="1"/>
  <c r="E466" i="17"/>
  <c r="E464" i="17"/>
  <c r="E460" i="17"/>
  <c r="E458" i="17"/>
  <c r="F456" i="17"/>
  <c r="E456" i="17"/>
  <c r="E454" i="17"/>
  <c r="E451" i="17"/>
  <c r="F446" i="17"/>
  <c r="E446" i="17"/>
  <c r="E444" i="17"/>
  <c r="E441" i="17"/>
  <c r="F437" i="17"/>
  <c r="E437" i="17"/>
  <c r="E435" i="17"/>
  <c r="E432" i="17"/>
  <c r="E430" i="17"/>
  <c r="F423" i="17"/>
  <c r="E423" i="17"/>
  <c r="E421" i="17"/>
  <c r="E419" i="17"/>
  <c r="E417" i="17"/>
  <c r="F414" i="17"/>
  <c r="F413" i="17" s="1"/>
  <c r="E414" i="17"/>
  <c r="E413" i="17" s="1"/>
  <c r="E410" i="17"/>
  <c r="F408" i="17"/>
  <c r="E408" i="17"/>
  <c r="E403" i="17"/>
  <c r="E400" i="17"/>
  <c r="E397" i="17"/>
  <c r="E393" i="17"/>
  <c r="E389" i="17"/>
  <c r="E388" i="17" s="1"/>
  <c r="E387" i="17" s="1"/>
  <c r="E385" i="17"/>
  <c r="F383" i="17"/>
  <c r="E383" i="17"/>
  <c r="E380" i="17"/>
  <c r="E378" i="17"/>
  <c r="E376" i="17"/>
  <c r="E373" i="17"/>
  <c r="E370" i="17"/>
  <c r="E360" i="17"/>
  <c r="E357" i="17"/>
  <c r="E355" i="17"/>
  <c r="E352" i="17"/>
  <c r="E350" i="17"/>
  <c r="F334" i="17"/>
  <c r="E334" i="17"/>
  <c r="E332" i="17"/>
  <c r="E330" i="17"/>
  <c r="E327" i="17"/>
  <c r="E324" i="17"/>
  <c r="E321" i="17"/>
  <c r="E320" i="17" s="1"/>
  <c r="E317" i="17"/>
  <c r="E315" i="17"/>
  <c r="E313" i="17"/>
  <c r="E308" i="17"/>
  <c r="E306" i="17"/>
  <c r="F303" i="17"/>
  <c r="E303" i="17"/>
  <c r="E301" i="17"/>
  <c r="E299" i="17"/>
  <c r="E296" i="17"/>
  <c r="F294" i="17"/>
  <c r="E294" i="17"/>
  <c r="E291" i="17"/>
  <c r="E289" i="17"/>
  <c r="F287" i="17"/>
  <c r="E287" i="17"/>
  <c r="E280" i="17"/>
  <c r="E278" i="17"/>
  <c r="F273" i="17"/>
  <c r="E273" i="17"/>
  <c r="E269" i="17"/>
  <c r="E265" i="17"/>
  <c r="E264" i="17" s="1"/>
  <c r="F262" i="17"/>
  <c r="F261" i="17" s="1"/>
  <c r="E262" i="17"/>
  <c r="E261" i="17" s="1"/>
  <c r="E258" i="17"/>
  <c r="F256" i="17"/>
  <c r="E256" i="17"/>
  <c r="E254" i="17"/>
  <c r="E251" i="17"/>
  <c r="E250" i="17" s="1"/>
  <c r="F247" i="17"/>
  <c r="F246" i="17" s="1"/>
  <c r="F245" i="17" s="1"/>
  <c r="E247" i="17"/>
  <c r="E246" i="17" s="1"/>
  <c r="E245" i="17" s="1"/>
  <c r="E240" i="17"/>
  <c r="E239" i="17" s="1"/>
  <c r="E238" i="17" s="1"/>
  <c r="E236" i="17"/>
  <c r="E235" i="17" s="1"/>
  <c r="E233" i="17"/>
  <c r="E231" i="17"/>
  <c r="F229" i="17"/>
  <c r="E229" i="17"/>
  <c r="E225" i="17"/>
  <c r="E223" i="17"/>
  <c r="E221" i="17"/>
  <c r="E219" i="17"/>
  <c r="E216" i="17"/>
  <c r="E213" i="17"/>
  <c r="E212" i="17" s="1"/>
  <c r="E209" i="17"/>
  <c r="E208" i="17" s="1"/>
  <c r="F206" i="17"/>
  <c r="F205" i="17" s="1"/>
  <c r="E206" i="17"/>
  <c r="E205" i="17" s="1"/>
  <c r="E203" i="17"/>
  <c r="E202" i="17" s="1"/>
  <c r="E199" i="17"/>
  <c r="E198" i="17" s="1"/>
  <c r="E196" i="17"/>
  <c r="E194" i="17"/>
  <c r="F192" i="17"/>
  <c r="E192" i="17"/>
  <c r="E190" i="17"/>
  <c r="E188" i="17"/>
  <c r="E185" i="17"/>
  <c r="E182" i="17"/>
  <c r="F175" i="17"/>
  <c r="E175" i="17"/>
  <c r="E173" i="17"/>
  <c r="E171" i="17"/>
  <c r="E169" i="17"/>
  <c r="E167" i="17"/>
  <c r="F165" i="17"/>
  <c r="E165" i="17"/>
  <c r="E163" i="17"/>
  <c r="E161" i="17"/>
  <c r="E157" i="17"/>
  <c r="E153" i="17"/>
  <c r="E152" i="17" s="1"/>
  <c r="E147" i="17"/>
  <c r="E146" i="17" s="1"/>
  <c r="F143" i="17"/>
  <c r="E143" i="17"/>
  <c r="E141" i="17"/>
  <c r="E139" i="17"/>
  <c r="F132" i="17"/>
  <c r="F131" i="17" s="1"/>
  <c r="E132" i="17"/>
  <c r="E131" i="17" s="1"/>
  <c r="E129" i="17"/>
  <c r="E127" i="17"/>
  <c r="E122" i="17"/>
  <c r="E118" i="17"/>
  <c r="F116" i="17"/>
  <c r="E116" i="17"/>
  <c r="E114" i="17"/>
  <c r="E106" i="17"/>
  <c r="F104" i="17"/>
  <c r="E104" i="17"/>
  <c r="F101" i="17"/>
  <c r="E101" i="17"/>
  <c r="E99" i="17"/>
  <c r="E96" i="17"/>
  <c r="E94" i="17"/>
  <c r="E92" i="17"/>
  <c r="F87" i="17"/>
  <c r="F86" i="17" s="1"/>
  <c r="E87" i="17"/>
  <c r="E86" i="17" s="1"/>
  <c r="F84" i="17"/>
  <c r="E84" i="17"/>
  <c r="F82" i="17"/>
  <c r="E82" i="17"/>
  <c r="E80" i="17"/>
  <c r="E71" i="17"/>
  <c r="E66" i="17"/>
  <c r="E64" i="17"/>
  <c r="F62" i="17"/>
  <c r="E62" i="17"/>
  <c r="E60" i="17"/>
  <c r="E57" i="17"/>
  <c r="E55" i="17"/>
  <c r="E53" i="17"/>
  <c r="E51" i="17"/>
  <c r="E48" i="17"/>
  <c r="E44" i="17"/>
  <c r="F42" i="17"/>
  <c r="E42" i="17"/>
  <c r="E40" i="17"/>
  <c r="E38" i="17"/>
  <c r="E35" i="17"/>
  <c r="E33" i="17"/>
  <c r="E29" i="17"/>
  <c r="F26" i="17"/>
  <c r="E26" i="17"/>
  <c r="E24" i="17"/>
  <c r="E20" i="17"/>
  <c r="E18" i="17"/>
  <c r="F16" i="17"/>
  <c r="E16" i="17"/>
  <c r="F14" i="17"/>
  <c r="E14" i="17"/>
  <c r="E13" i="17" l="1"/>
  <c r="E434" i="17"/>
  <c r="F434" i="17"/>
  <c r="L451" i="17"/>
  <c r="I463" i="17"/>
  <c r="I462" i="17" s="1"/>
  <c r="F357" i="17"/>
  <c r="L269" i="17"/>
  <c r="L268" i="17" s="1"/>
  <c r="L267" i="17" s="1"/>
  <c r="L571" i="17"/>
  <c r="K91" i="17"/>
  <c r="E228" i="17"/>
  <c r="K28" i="17"/>
  <c r="E382" i="17"/>
  <c r="E563" i="17"/>
  <c r="F360" i="17"/>
  <c r="F530" i="17"/>
  <c r="F571" i="17"/>
  <c r="I542" i="17"/>
  <c r="I541" i="17" s="1"/>
  <c r="H563" i="17"/>
  <c r="F66" i="17"/>
  <c r="F228" i="17"/>
  <c r="F320" i="17"/>
  <c r="F370" i="17"/>
  <c r="F441" i="17"/>
  <c r="K121" i="17"/>
  <c r="K120" i="17" s="1"/>
  <c r="K482" i="17"/>
  <c r="I122" i="17"/>
  <c r="I121" i="17" s="1"/>
  <c r="H382" i="17"/>
  <c r="I393" i="17"/>
  <c r="I441" i="17"/>
  <c r="H482" i="17"/>
  <c r="H489" i="17"/>
  <c r="F354" i="17"/>
  <c r="K320" i="17"/>
  <c r="K440" i="17"/>
  <c r="K439" i="17" s="1"/>
  <c r="H13" i="17"/>
  <c r="H407" i="17"/>
  <c r="K253" i="17"/>
  <c r="K249" i="17" s="1"/>
  <c r="K576" i="17"/>
  <c r="I286" i="17"/>
  <c r="I571" i="17"/>
  <c r="F122" i="17"/>
  <c r="F121" i="17" s="1"/>
  <c r="F120" i="17" s="1"/>
  <c r="F393" i="17"/>
  <c r="F527" i="17"/>
  <c r="F542" i="17"/>
  <c r="K13" i="17"/>
  <c r="L122" i="17"/>
  <c r="L434" i="17"/>
  <c r="I13" i="17"/>
  <c r="I29" i="17"/>
  <c r="I28" i="17" s="1"/>
  <c r="I157" i="17"/>
  <c r="H228" i="17"/>
  <c r="H227" i="17" s="1"/>
  <c r="H312" i="17"/>
  <c r="I321" i="17"/>
  <c r="I320" i="17" s="1"/>
  <c r="I370" i="17"/>
  <c r="F216" i="17"/>
  <c r="F269" i="17"/>
  <c r="F268" i="17" s="1"/>
  <c r="F267" i="17" s="1"/>
  <c r="L13" i="17"/>
  <c r="L48" i="17"/>
  <c r="L277" i="17"/>
  <c r="K293" i="17"/>
  <c r="K312" i="17"/>
  <c r="K399" i="17"/>
  <c r="L530" i="17"/>
  <c r="H28" i="17"/>
  <c r="I48" i="17"/>
  <c r="I216" i="17"/>
  <c r="I253" i="17"/>
  <c r="I312" i="17"/>
  <c r="I360" i="17"/>
  <c r="I354" i="17" s="1"/>
  <c r="H399" i="17"/>
  <c r="H391" i="17" s="1"/>
  <c r="H434" i="17"/>
  <c r="H440" i="17"/>
  <c r="H439" i="17" s="1"/>
  <c r="H576" i="17"/>
  <c r="I363" i="17"/>
  <c r="E227" i="17"/>
  <c r="F293" i="17"/>
  <c r="E145" i="17"/>
  <c r="I260" i="17"/>
  <c r="E260" i="17"/>
  <c r="L260" i="17"/>
  <c r="H120" i="17"/>
  <c r="H145" i="17"/>
  <c r="H298" i="17"/>
  <c r="H108" i="17"/>
  <c r="F29" i="17"/>
  <c r="F28" i="17" s="1"/>
  <c r="E47" i="17"/>
  <c r="E37" i="17"/>
  <c r="L228" i="17"/>
  <c r="L227" i="17" s="1"/>
  <c r="K260" i="17"/>
  <c r="E103" i="17"/>
  <c r="E482" i="17"/>
  <c r="E481" i="17" s="1"/>
  <c r="E476" i="17" s="1"/>
  <c r="F48" i="17"/>
  <c r="F298" i="17"/>
  <c r="F410" i="17"/>
  <c r="K37" i="17"/>
  <c r="K135" i="17"/>
  <c r="K134" i="17" s="1"/>
  <c r="L157" i="17"/>
  <c r="L216" i="17"/>
  <c r="K277" i="17"/>
  <c r="L327" i="17"/>
  <c r="L326" i="17" s="1"/>
  <c r="K354" i="17"/>
  <c r="K348" i="17" s="1"/>
  <c r="L370" i="17"/>
  <c r="I338" i="17"/>
  <c r="I337" i="17" s="1"/>
  <c r="I336" i="17" s="1"/>
  <c r="E113" i="17"/>
  <c r="E450" i="17"/>
  <c r="E449" i="17" s="1"/>
  <c r="E489" i="17"/>
  <c r="L29" i="17"/>
  <c r="L28" i="17" s="1"/>
  <c r="K59" i="17"/>
  <c r="K103" i="17"/>
  <c r="K145" i="17"/>
  <c r="L253" i="17"/>
  <c r="L249" i="17" s="1"/>
  <c r="L244" i="17" s="1"/>
  <c r="K286" i="17"/>
  <c r="H113" i="17"/>
  <c r="I146" i="17"/>
  <c r="I145" i="17" s="1"/>
  <c r="H548" i="17"/>
  <c r="I108" i="17"/>
  <c r="E91" i="17"/>
  <c r="E121" i="17"/>
  <c r="E120" i="17" s="1"/>
  <c r="F37" i="17"/>
  <c r="F113" i="17"/>
  <c r="F135" i="17"/>
  <c r="F134" i="17" s="1"/>
  <c r="E277" i="17"/>
  <c r="E293" i="17"/>
  <c r="E354" i="17"/>
  <c r="E463" i="17"/>
  <c r="E462" i="17" s="1"/>
  <c r="F96" i="17"/>
  <c r="F91" i="17" s="1"/>
  <c r="F157" i="17"/>
  <c r="F305" i="17"/>
  <c r="F327" i="17"/>
  <c r="F326" i="17" s="1"/>
  <c r="K47" i="17"/>
  <c r="L96" i="17"/>
  <c r="L91" i="17" s="1"/>
  <c r="L103" i="17"/>
  <c r="K113" i="17"/>
  <c r="K90" i="17" s="1"/>
  <c r="L121" i="17"/>
  <c r="L120" i="17" s="1"/>
  <c r="K181" i="17"/>
  <c r="K180" i="17" s="1"/>
  <c r="K228" i="17"/>
  <c r="K227" i="17" s="1"/>
  <c r="L286" i="17"/>
  <c r="L305" i="17"/>
  <c r="L410" i="17"/>
  <c r="L407" i="17" s="1"/>
  <c r="I37" i="17"/>
  <c r="H91" i="17"/>
  <c r="K298" i="17"/>
  <c r="L349" i="17"/>
  <c r="L360" i="17"/>
  <c r="L382" i="17"/>
  <c r="K391" i="17"/>
  <c r="L425" i="17"/>
  <c r="L506" i="17"/>
  <c r="K505" i="17"/>
  <c r="K563" i="17"/>
  <c r="H47" i="17"/>
  <c r="I103" i="17"/>
  <c r="H135" i="17"/>
  <c r="H134" i="17" s="1"/>
  <c r="I249" i="17"/>
  <c r="I277" i="17"/>
  <c r="H293" i="17"/>
  <c r="H349" i="17"/>
  <c r="H348" i="17" s="1"/>
  <c r="I349" i="17"/>
  <c r="H354" i="17"/>
  <c r="H369" i="17"/>
  <c r="I407" i="17"/>
  <c r="H463" i="17"/>
  <c r="H462" i="17" s="1"/>
  <c r="K305" i="17"/>
  <c r="L321" i="17"/>
  <c r="L320" i="17" s="1"/>
  <c r="K326" i="17"/>
  <c r="L357" i="17"/>
  <c r="L354" i="17" s="1"/>
  <c r="K450" i="17"/>
  <c r="K449" i="17" s="1"/>
  <c r="K489" i="17"/>
  <c r="L527" i="17"/>
  <c r="K591" i="17"/>
  <c r="H37" i="17"/>
  <c r="I66" i="17"/>
  <c r="I269" i="17"/>
  <c r="I268" i="17" s="1"/>
  <c r="I267" i="17" s="1"/>
  <c r="H277" i="17"/>
  <c r="H286" i="17"/>
  <c r="I489" i="17"/>
  <c r="I527" i="17"/>
  <c r="H591" i="17"/>
  <c r="K369" i="17"/>
  <c r="L393" i="17"/>
  <c r="K463" i="17"/>
  <c r="K462" i="17" s="1"/>
  <c r="L489" i="17"/>
  <c r="L542" i="17"/>
  <c r="L541" i="17" s="1"/>
  <c r="H59" i="17"/>
  <c r="H46" i="17" s="1"/>
  <c r="I113" i="17"/>
  <c r="I135" i="17"/>
  <c r="I134" i="17" s="1"/>
  <c r="H181" i="17"/>
  <c r="H180" i="17" s="1"/>
  <c r="H253" i="17"/>
  <c r="H249" i="17" s="1"/>
  <c r="H244" i="17" s="1"/>
  <c r="H305" i="17"/>
  <c r="H425" i="17"/>
  <c r="I451" i="17"/>
  <c r="I450" i="17" s="1"/>
  <c r="I449" i="17" s="1"/>
  <c r="I448" i="17" s="1"/>
  <c r="H450" i="17"/>
  <c r="H449" i="17" s="1"/>
  <c r="H12" i="17"/>
  <c r="I91" i="17"/>
  <c r="I120" i="17"/>
  <c r="H505" i="17"/>
  <c r="H215" i="17"/>
  <c r="H211" i="17" s="1"/>
  <c r="H368" i="17"/>
  <c r="I382" i="17"/>
  <c r="I482" i="17"/>
  <c r="I481" i="17" s="1"/>
  <c r="I476" i="17" s="1"/>
  <c r="H326" i="17"/>
  <c r="H319" i="17" s="1"/>
  <c r="I228" i="17"/>
  <c r="I227" i="17" s="1"/>
  <c r="I293" i="17"/>
  <c r="I298" i="17"/>
  <c r="I326" i="17"/>
  <c r="I434" i="17"/>
  <c r="H156" i="17"/>
  <c r="H155" i="17" s="1"/>
  <c r="I425" i="17"/>
  <c r="L37" i="17"/>
  <c r="L113" i="17"/>
  <c r="K215" i="17"/>
  <c r="K211" i="17" s="1"/>
  <c r="L293" i="17"/>
  <c r="K434" i="17"/>
  <c r="L463" i="17"/>
  <c r="L462" i="17" s="1"/>
  <c r="L135" i="17"/>
  <c r="L134" i="17" s="1"/>
  <c r="L66" i="17"/>
  <c r="L145" i="17"/>
  <c r="K156" i="17"/>
  <c r="K155" i="17" s="1"/>
  <c r="K268" i="17"/>
  <c r="K267" i="17" s="1"/>
  <c r="L298" i="17"/>
  <c r="K407" i="17"/>
  <c r="K406" i="17" s="1"/>
  <c r="K405" i="17" s="1"/>
  <c r="L450" i="17"/>
  <c r="L449" i="17" s="1"/>
  <c r="L482" i="17"/>
  <c r="K368" i="17"/>
  <c r="K548" i="17"/>
  <c r="E591" i="17"/>
  <c r="E541" i="17"/>
  <c r="E548" i="17"/>
  <c r="F541" i="17"/>
  <c r="E505" i="17"/>
  <c r="F482" i="17"/>
  <c r="F489" i="17"/>
  <c r="F425" i="17"/>
  <c r="E407" i="17"/>
  <c r="E399" i="17"/>
  <c r="E425" i="17"/>
  <c r="F382" i="17"/>
  <c r="E349" i="17"/>
  <c r="E348" i="17" s="1"/>
  <c r="E369" i="17"/>
  <c r="E312" i="17"/>
  <c r="E326" i="17"/>
  <c r="E319" i="17" s="1"/>
  <c r="F312" i="17"/>
  <c r="E305" i="17"/>
  <c r="E298" i="17"/>
  <c r="F277" i="17"/>
  <c r="F260" i="17"/>
  <c r="E268" i="17"/>
  <c r="E267" i="17" s="1"/>
  <c r="E286" i="17"/>
  <c r="E253" i="17"/>
  <c r="E249" i="17" s="1"/>
  <c r="F227" i="17"/>
  <c r="F253" i="17"/>
  <c r="F249" i="17" s="1"/>
  <c r="E215" i="17"/>
  <c r="E211" i="17" s="1"/>
  <c r="E181" i="17"/>
  <c r="E180" i="17" s="1"/>
  <c r="E156" i="17"/>
  <c r="E155" i="17" s="1"/>
  <c r="F103" i="17"/>
  <c r="E135" i="17"/>
  <c r="E134" i="17" s="1"/>
  <c r="F146" i="17"/>
  <c r="F145" i="17" s="1"/>
  <c r="E59" i="17"/>
  <c r="E46" i="17" s="1"/>
  <c r="E28" i="17"/>
  <c r="E440" i="17"/>
  <c r="E439" i="17" s="1"/>
  <c r="E392" i="17"/>
  <c r="E391" i="17" s="1"/>
  <c r="L304" i="14"/>
  <c r="M304" i="14"/>
  <c r="N1066" i="14"/>
  <c r="N1065" i="14" s="1"/>
  <c r="N1064" i="14" s="1"/>
  <c r="N1063" i="14" s="1"/>
  <c r="M1065" i="14"/>
  <c r="M1064" i="14" s="1"/>
  <c r="M1063" i="14" s="1"/>
  <c r="N1062" i="14"/>
  <c r="N1061" i="14" s="1"/>
  <c r="N1060" i="14" s="1"/>
  <c r="N1059" i="14" s="1"/>
  <c r="M1061" i="14"/>
  <c r="M1060" i="14" s="1"/>
  <c r="M1059" i="14" s="1"/>
  <c r="N1055" i="14"/>
  <c r="N1054" i="14" s="1"/>
  <c r="M1054" i="14"/>
  <c r="N1053" i="14"/>
  <c r="N1052" i="14" s="1"/>
  <c r="M1052" i="14"/>
  <c r="N1050" i="14"/>
  <c r="N1049" i="14"/>
  <c r="N1048" i="14"/>
  <c r="M1047" i="14"/>
  <c r="M1046" i="14" s="1"/>
  <c r="M1045" i="14" s="1"/>
  <c r="N1044" i="14"/>
  <c r="N1043" i="14"/>
  <c r="M1042" i="14"/>
  <c r="M1041" i="14" s="1"/>
  <c r="M1040" i="14" s="1"/>
  <c r="N1038" i="14"/>
  <c r="N1037" i="14"/>
  <c r="N1036" i="14"/>
  <c r="N1033" i="14" s="1"/>
  <c r="N1032" i="14" s="1"/>
  <c r="N1031" i="14" s="1"/>
  <c r="M1036" i="14"/>
  <c r="N1035" i="14"/>
  <c r="N1034" i="14" s="1"/>
  <c r="M1034" i="14"/>
  <c r="N1029" i="14"/>
  <c r="N1028" i="14" s="1"/>
  <c r="M1028" i="14"/>
  <c r="N1027" i="14"/>
  <c r="N1026" i="14"/>
  <c r="N1025" i="14"/>
  <c r="M1024" i="14"/>
  <c r="M1023" i="14" s="1"/>
  <c r="M1022" i="14" s="1"/>
  <c r="M1021" i="14" s="1"/>
  <c r="M1020" i="14" s="1"/>
  <c r="N1016" i="14"/>
  <c r="N1015" i="14"/>
  <c r="M1014" i="14"/>
  <c r="M1013" i="14" s="1"/>
  <c r="M1012" i="14" s="1"/>
  <c r="M1011" i="14" s="1"/>
  <c r="M1010" i="14" s="1"/>
  <c r="N1009" i="14"/>
  <c r="N1008" i="14" s="1"/>
  <c r="N1007" i="14" s="1"/>
  <c r="N1006" i="14" s="1"/>
  <c r="M1008" i="14"/>
  <c r="M1007" i="14" s="1"/>
  <c r="M1006" i="14" s="1"/>
  <c r="N1005" i="14"/>
  <c r="N1004" i="14" s="1"/>
  <c r="M1004" i="14"/>
  <c r="N1003" i="14"/>
  <c r="N1002" i="14" s="1"/>
  <c r="M1002" i="14"/>
  <c r="N993" i="14"/>
  <c r="M993" i="14"/>
  <c r="N992" i="14"/>
  <c r="N991" i="14" s="1"/>
  <c r="M991" i="14"/>
  <c r="N990" i="14"/>
  <c r="N989" i="14" s="1"/>
  <c r="M989" i="14"/>
  <c r="N988" i="14"/>
  <c r="N987" i="14" s="1"/>
  <c r="M987" i="14"/>
  <c r="N986" i="14"/>
  <c r="N985" i="14"/>
  <c r="M984" i="14"/>
  <c r="N983" i="14"/>
  <c r="N982" i="14" s="1"/>
  <c r="M982" i="14"/>
  <c r="N978" i="14"/>
  <c r="N977" i="14" s="1"/>
  <c r="N976" i="14" s="1"/>
  <c r="N975" i="14" s="1"/>
  <c r="N974" i="14" s="1"/>
  <c r="M977" i="14"/>
  <c r="M976" i="14" s="1"/>
  <c r="M975" i="14" s="1"/>
  <c r="M974" i="14" s="1"/>
  <c r="N972" i="14"/>
  <c r="N971" i="14" s="1"/>
  <c r="N970" i="14" s="1"/>
  <c r="N969" i="14" s="1"/>
  <c r="N968" i="14" s="1"/>
  <c r="N967" i="14" s="1"/>
  <c r="M971" i="14"/>
  <c r="M970" i="14" s="1"/>
  <c r="M969" i="14" s="1"/>
  <c r="M968" i="14" s="1"/>
  <c r="M967" i="14" s="1"/>
  <c r="N965" i="14"/>
  <c r="N964" i="14"/>
  <c r="N963" i="14" s="1"/>
  <c r="N962" i="14" s="1"/>
  <c r="N961" i="14" s="1"/>
  <c r="N960" i="14" s="1"/>
  <c r="N959" i="14" s="1"/>
  <c r="M964" i="14"/>
  <c r="M963" i="14" s="1"/>
  <c r="M962" i="14" s="1"/>
  <c r="M961" i="14" s="1"/>
  <c r="M960" i="14" s="1"/>
  <c r="M959" i="14" s="1"/>
  <c r="N958" i="14"/>
  <c r="N957" i="14" s="1"/>
  <c r="N956" i="14" s="1"/>
  <c r="N955" i="14" s="1"/>
  <c r="N954" i="14" s="1"/>
  <c r="N953" i="14" s="1"/>
  <c r="M957" i="14"/>
  <c r="M956" i="14" s="1"/>
  <c r="M955" i="14" s="1"/>
  <c r="M954" i="14" s="1"/>
  <c r="M953" i="14" s="1"/>
  <c r="N952" i="14"/>
  <c r="N951" i="14" s="1"/>
  <c r="N950" i="14" s="1"/>
  <c r="N949" i="14" s="1"/>
  <c r="N948" i="14" s="1"/>
  <c r="M951" i="14"/>
  <c r="M950" i="14" s="1"/>
  <c r="M949" i="14" s="1"/>
  <c r="M948" i="14" s="1"/>
  <c r="N947" i="14"/>
  <c r="N946" i="14" s="1"/>
  <c r="N945" i="14" s="1"/>
  <c r="N944" i="14" s="1"/>
  <c r="N943" i="14" s="1"/>
  <c r="M946" i="14"/>
  <c r="M945" i="14" s="1"/>
  <c r="M944" i="14" s="1"/>
  <c r="M943" i="14" s="1"/>
  <c r="N941" i="14"/>
  <c r="N940" i="14" s="1"/>
  <c r="N939" i="14" s="1"/>
  <c r="N938" i="14" s="1"/>
  <c r="N937" i="14" s="1"/>
  <c r="N936" i="14" s="1"/>
  <c r="M940" i="14"/>
  <c r="M939" i="14" s="1"/>
  <c r="M938" i="14" s="1"/>
  <c r="M937" i="14" s="1"/>
  <c r="M936" i="14" s="1"/>
  <c r="N934" i="14"/>
  <c r="N933" i="14" s="1"/>
  <c r="N932" i="14" s="1"/>
  <c r="N931" i="14" s="1"/>
  <c r="N930" i="14" s="1"/>
  <c r="N929" i="14" s="1"/>
  <c r="N928" i="14" s="1"/>
  <c r="M933" i="14"/>
  <c r="M932" i="14" s="1"/>
  <c r="M931" i="14" s="1"/>
  <c r="M930" i="14" s="1"/>
  <c r="M929" i="14" s="1"/>
  <c r="M928" i="14" s="1"/>
  <c r="N925" i="14"/>
  <c r="N924" i="14" s="1"/>
  <c r="N923" i="14" s="1"/>
  <c r="M924" i="14"/>
  <c r="M923" i="14" s="1"/>
  <c r="N922" i="14"/>
  <c r="N921" i="14" s="1"/>
  <c r="N920" i="14" s="1"/>
  <c r="M921" i="14"/>
  <c r="M920" i="14" s="1"/>
  <c r="N919" i="14"/>
  <c r="N918" i="14"/>
  <c r="M917" i="14"/>
  <c r="M916" i="14" s="1"/>
  <c r="N913" i="14"/>
  <c r="N912" i="14" s="1"/>
  <c r="M912" i="14"/>
  <c r="N911" i="14"/>
  <c r="N910" i="14"/>
  <c r="N909" i="14"/>
  <c r="M908" i="14"/>
  <c r="M907" i="14" s="1"/>
  <c r="M906" i="14" s="1"/>
  <c r="N905" i="14"/>
  <c r="N904" i="14" s="1"/>
  <c r="M904" i="14"/>
  <c r="M901" i="14"/>
  <c r="N896" i="14"/>
  <c r="N895" i="14" s="1"/>
  <c r="M895" i="14"/>
  <c r="N894" i="14"/>
  <c r="N893" i="14" s="1"/>
  <c r="M893" i="14"/>
  <c r="N892" i="14"/>
  <c r="N891" i="14" s="1"/>
  <c r="M891" i="14"/>
  <c r="N890" i="14"/>
  <c r="N889" i="14" s="1"/>
  <c r="M889" i="14"/>
  <c r="N888" i="14"/>
  <c r="N887" i="14" s="1"/>
  <c r="M887" i="14"/>
  <c r="N886" i="14"/>
  <c r="N885" i="14" s="1"/>
  <c r="M885" i="14"/>
  <c r="N882" i="14"/>
  <c r="N881" i="14" s="1"/>
  <c r="M881" i="14"/>
  <c r="N880" i="14"/>
  <c r="N879" i="14" s="1"/>
  <c r="M879" i="14"/>
  <c r="N878" i="14"/>
  <c r="N877" i="14" s="1"/>
  <c r="M877" i="14"/>
  <c r="N871" i="14"/>
  <c r="N870" i="14" s="1"/>
  <c r="M870" i="14"/>
  <c r="N869" i="14"/>
  <c r="N868" i="14" s="1"/>
  <c r="M868" i="14"/>
  <c r="N866" i="14"/>
  <c r="N865" i="14" s="1"/>
  <c r="M865" i="14"/>
  <c r="N864" i="14"/>
  <c r="N863" i="14" s="1"/>
  <c r="M863" i="14"/>
  <c r="N861" i="14"/>
  <c r="N860" i="14" s="1"/>
  <c r="M860" i="14"/>
  <c r="N859" i="14"/>
  <c r="N858" i="14" s="1"/>
  <c r="M858" i="14"/>
  <c r="N856" i="14"/>
  <c r="N855" i="14" s="1"/>
  <c r="M855" i="14"/>
  <c r="N854" i="14"/>
  <c r="N853" i="14" s="1"/>
  <c r="M853" i="14"/>
  <c r="M846" i="14"/>
  <c r="M845" i="14" s="1"/>
  <c r="M844" i="14" s="1"/>
  <c r="N840" i="14"/>
  <c r="N839" i="14" s="1"/>
  <c r="N838" i="14" s="1"/>
  <c r="M839" i="14"/>
  <c r="M838" i="14" s="1"/>
  <c r="M837" i="14" s="1"/>
  <c r="N834" i="14"/>
  <c r="N833" i="14" s="1"/>
  <c r="N832" i="14" s="1"/>
  <c r="N831" i="14" s="1"/>
  <c r="N830" i="14" s="1"/>
  <c r="N829" i="14" s="1"/>
  <c r="M833" i="14"/>
  <c r="M832" i="14" s="1"/>
  <c r="M831" i="14" s="1"/>
  <c r="M830" i="14" s="1"/>
  <c r="M829" i="14" s="1"/>
  <c r="N828" i="14"/>
  <c r="N827" i="14" s="1"/>
  <c r="N826" i="14" s="1"/>
  <c r="N825" i="14" s="1"/>
  <c r="M827" i="14"/>
  <c r="M826" i="14" s="1"/>
  <c r="M825" i="14" s="1"/>
  <c r="N824" i="14"/>
  <c r="N823" i="14" s="1"/>
  <c r="N822" i="14" s="1"/>
  <c r="N821" i="14" s="1"/>
  <c r="M823" i="14"/>
  <c r="M822" i="14" s="1"/>
  <c r="M821" i="14" s="1"/>
  <c r="N817" i="14"/>
  <c r="N816" i="14" s="1"/>
  <c r="M816" i="14"/>
  <c r="N815" i="14"/>
  <c r="N814" i="14"/>
  <c r="N813" i="14"/>
  <c r="N812" i="14"/>
  <c r="M811" i="14"/>
  <c r="M810" i="14" s="1"/>
  <c r="N805" i="14"/>
  <c r="N804" i="14" s="1"/>
  <c r="N803" i="14" s="1"/>
  <c r="N802" i="14" s="1"/>
  <c r="N801" i="14" s="1"/>
  <c r="N800" i="14" s="1"/>
  <c r="N799" i="14" s="1"/>
  <c r="M804" i="14"/>
  <c r="M803" i="14" s="1"/>
  <c r="M802" i="14" s="1"/>
  <c r="M801" i="14" s="1"/>
  <c r="M800" i="14" s="1"/>
  <c r="M799" i="14" s="1"/>
  <c r="N796" i="14"/>
  <c r="N795" i="14" s="1"/>
  <c r="M795" i="14"/>
  <c r="N794" i="14"/>
  <c r="N793" i="14" s="1"/>
  <c r="M793" i="14"/>
  <c r="N787" i="14"/>
  <c r="N786" i="14" s="1"/>
  <c r="N785" i="14" s="1"/>
  <c r="N784" i="14" s="1"/>
  <c r="N783" i="14" s="1"/>
  <c r="N782" i="14" s="1"/>
  <c r="M786" i="14"/>
  <c r="M785" i="14" s="1"/>
  <c r="M784" i="14" s="1"/>
  <c r="M783" i="14" s="1"/>
  <c r="M782" i="14" s="1"/>
  <c r="N781" i="14"/>
  <c r="N780" i="14" s="1"/>
  <c r="M780" i="14"/>
  <c r="N779" i="14"/>
  <c r="N778" i="14"/>
  <c r="M777" i="14"/>
  <c r="N771" i="14"/>
  <c r="N770" i="14"/>
  <c r="M769" i="14"/>
  <c r="M768" i="14" s="1"/>
  <c r="N767" i="14"/>
  <c r="N766" i="14"/>
  <c r="M765" i="14"/>
  <c r="M764" i="14" s="1"/>
  <c r="N761" i="14"/>
  <c r="N760" i="14"/>
  <c r="M759" i="14"/>
  <c r="N758" i="14"/>
  <c r="N757" i="14"/>
  <c r="N756" i="14"/>
  <c r="N755" i="14"/>
  <c r="M754" i="14"/>
  <c r="N753" i="14"/>
  <c r="N752" i="14" s="1"/>
  <c r="M752" i="14"/>
  <c r="N750" i="14"/>
  <c r="N749" i="14" s="1"/>
  <c r="M749" i="14"/>
  <c r="N748" i="14"/>
  <c r="N747" i="14"/>
  <c r="M746" i="14"/>
  <c r="N743" i="14"/>
  <c r="N742" i="14" s="1"/>
  <c r="M742" i="14"/>
  <c r="N741" i="14"/>
  <c r="N740" i="14" s="1"/>
  <c r="M740" i="14"/>
  <c r="N739" i="14"/>
  <c r="N738" i="14"/>
  <c r="N737" i="14"/>
  <c r="M736" i="14"/>
  <c r="N731" i="14"/>
  <c r="N730" i="14" s="1"/>
  <c r="N729" i="14" s="1"/>
  <c r="N728" i="14" s="1"/>
  <c r="N727" i="14" s="1"/>
  <c r="N726" i="14" s="1"/>
  <c r="M730" i="14"/>
  <c r="M729" i="14" s="1"/>
  <c r="M728" i="14" s="1"/>
  <c r="M727" i="14" s="1"/>
  <c r="M726" i="14" s="1"/>
  <c r="N725" i="14"/>
  <c r="N724" i="14" s="1"/>
  <c r="N723" i="14" s="1"/>
  <c r="N722" i="14" s="1"/>
  <c r="N721" i="14" s="1"/>
  <c r="M724" i="14"/>
  <c r="M723" i="14" s="1"/>
  <c r="M722" i="14" s="1"/>
  <c r="M721" i="14" s="1"/>
  <c r="N720" i="14"/>
  <c r="N719" i="14" s="1"/>
  <c r="N718" i="14" s="1"/>
  <c r="N717" i="14" s="1"/>
  <c r="N716" i="14" s="1"/>
  <c r="M719" i="14"/>
  <c r="M718" i="14" s="1"/>
  <c r="M717" i="14" s="1"/>
  <c r="M716" i="14" s="1"/>
  <c r="N714" i="14"/>
  <c r="N713" i="14" s="1"/>
  <c r="N712" i="14" s="1"/>
  <c r="N711" i="14" s="1"/>
  <c r="N710" i="14" s="1"/>
  <c r="M713" i="14"/>
  <c r="M712" i="14" s="1"/>
  <c r="M711" i="14" s="1"/>
  <c r="M710" i="14" s="1"/>
  <c r="N709" i="14"/>
  <c r="N708" i="14" s="1"/>
  <c r="N707" i="14" s="1"/>
  <c r="M708" i="14"/>
  <c r="M707" i="14" s="1"/>
  <c r="N706" i="14"/>
  <c r="N705" i="14" s="1"/>
  <c r="M705" i="14"/>
  <c r="N704" i="14"/>
  <c r="N703" i="14" s="1"/>
  <c r="M703" i="14"/>
  <c r="N702" i="14"/>
  <c r="N701" i="14" s="1"/>
  <c r="M701" i="14"/>
  <c r="N700" i="14"/>
  <c r="N699" i="14" s="1"/>
  <c r="M699" i="14"/>
  <c r="N698" i="14"/>
  <c r="N697" i="14" s="1"/>
  <c r="M697" i="14"/>
  <c r="N696" i="14"/>
  <c r="N695" i="14" s="1"/>
  <c r="M695" i="14"/>
  <c r="M692" i="14"/>
  <c r="M691" i="14" s="1"/>
  <c r="N689" i="14"/>
  <c r="N688" i="14" s="1"/>
  <c r="M688" i="14"/>
  <c r="N685" i="14"/>
  <c r="N684" i="14" s="1"/>
  <c r="M684" i="14"/>
  <c r="N679" i="14"/>
  <c r="N678" i="14" s="1"/>
  <c r="M678" i="14"/>
  <c r="N677" i="14"/>
  <c r="N676" i="14" s="1"/>
  <c r="M676" i="14"/>
  <c r="N672" i="14"/>
  <c r="N671" i="14"/>
  <c r="M670" i="14"/>
  <c r="N669" i="14"/>
  <c r="N668" i="14" s="1"/>
  <c r="M668" i="14"/>
  <c r="M665" i="14"/>
  <c r="M664" i="14" s="1"/>
  <c r="N662" i="14"/>
  <c r="N661" i="14" s="1"/>
  <c r="M661" i="14"/>
  <c r="N660" i="14"/>
  <c r="N659" i="14" s="1"/>
  <c r="M659" i="14"/>
  <c r="N658" i="14"/>
  <c r="N657" i="14" s="1"/>
  <c r="M657" i="14"/>
  <c r="N656" i="14"/>
  <c r="N655" i="14" s="1"/>
  <c r="M655" i="14"/>
  <c r="N649" i="14"/>
  <c r="N648" i="14"/>
  <c r="M647" i="14"/>
  <c r="M646" i="14" s="1"/>
  <c r="M645" i="14" s="1"/>
  <c r="M644" i="14" s="1"/>
  <c r="M643" i="14" s="1"/>
  <c r="M642" i="14" s="1"/>
  <c r="N639" i="14"/>
  <c r="N638" i="14" s="1"/>
  <c r="N637" i="14" s="1"/>
  <c r="N636" i="14" s="1"/>
  <c r="N635" i="14" s="1"/>
  <c r="N634" i="14" s="1"/>
  <c r="N633" i="14" s="1"/>
  <c r="M638" i="14"/>
  <c r="M637" i="14" s="1"/>
  <c r="M636" i="14" s="1"/>
  <c r="M635" i="14" s="1"/>
  <c r="M634" i="14" s="1"/>
  <c r="M633" i="14" s="1"/>
  <c r="N632" i="14"/>
  <c r="N631" i="14" s="1"/>
  <c r="N630" i="14" s="1"/>
  <c r="N629" i="14" s="1"/>
  <c r="N628" i="14" s="1"/>
  <c r="N627" i="14" s="1"/>
  <c r="N626" i="14" s="1"/>
  <c r="M631" i="14"/>
  <c r="M630" i="14" s="1"/>
  <c r="M629" i="14" s="1"/>
  <c r="M628" i="14" s="1"/>
  <c r="M627" i="14" s="1"/>
  <c r="M626" i="14" s="1"/>
  <c r="N625" i="14"/>
  <c r="N624" i="14"/>
  <c r="M623" i="14"/>
  <c r="M622" i="14" s="1"/>
  <c r="M621" i="14" s="1"/>
  <c r="M620" i="14" s="1"/>
  <c r="N619" i="14"/>
  <c r="N618" i="14" s="1"/>
  <c r="N617" i="14" s="1"/>
  <c r="N616" i="14" s="1"/>
  <c r="M618" i="14"/>
  <c r="M617" i="14" s="1"/>
  <c r="M616" i="14" s="1"/>
  <c r="N615" i="14"/>
  <c r="N614" i="14" s="1"/>
  <c r="M614" i="14"/>
  <c r="N613" i="14"/>
  <c r="N612" i="14" s="1"/>
  <c r="M612" i="14"/>
  <c r="N611" i="14"/>
  <c r="N610" i="14" s="1"/>
  <c r="M610" i="14"/>
  <c r="N608" i="14"/>
  <c r="N607" i="14" s="1"/>
  <c r="N606" i="14" s="1"/>
  <c r="M607" i="14"/>
  <c r="M606" i="14" s="1"/>
  <c r="N602" i="14"/>
  <c r="N601" i="14"/>
  <c r="N600" i="14"/>
  <c r="M599" i="14"/>
  <c r="M598" i="14" s="1"/>
  <c r="M597" i="14" s="1"/>
  <c r="M596" i="14" s="1"/>
  <c r="M595" i="14" s="1"/>
  <c r="N591" i="14"/>
  <c r="N590" i="14" s="1"/>
  <c r="N589" i="14" s="1"/>
  <c r="N588" i="14" s="1"/>
  <c r="N587" i="14" s="1"/>
  <c r="N586" i="14" s="1"/>
  <c r="N585" i="14" s="1"/>
  <c r="M590" i="14"/>
  <c r="M589" i="14" s="1"/>
  <c r="M588" i="14" s="1"/>
  <c r="M587" i="14" s="1"/>
  <c r="M586" i="14" s="1"/>
  <c r="M585" i="14" s="1"/>
  <c r="N584" i="14"/>
  <c r="N583" i="14" s="1"/>
  <c r="N582" i="14" s="1"/>
  <c r="N581" i="14" s="1"/>
  <c r="N580" i="14" s="1"/>
  <c r="N579" i="14" s="1"/>
  <c r="N578" i="14" s="1"/>
  <c r="M583" i="14"/>
  <c r="M582" i="14" s="1"/>
  <c r="M581" i="14" s="1"/>
  <c r="M580" i="14" s="1"/>
  <c r="M579" i="14" s="1"/>
  <c r="M578" i="14" s="1"/>
  <c r="N577" i="14"/>
  <c r="N576" i="14"/>
  <c r="M575" i="14"/>
  <c r="M574" i="14" s="1"/>
  <c r="M573" i="14" s="1"/>
  <c r="M572" i="14" s="1"/>
  <c r="M571" i="14" s="1"/>
  <c r="N570" i="14"/>
  <c r="N569" i="14"/>
  <c r="N568" i="14"/>
  <c r="M567" i="14"/>
  <c r="M566" i="14" s="1"/>
  <c r="M565" i="14" s="1"/>
  <c r="M564" i="14" s="1"/>
  <c r="M563" i="14" s="1"/>
  <c r="N559" i="14"/>
  <c r="N558" i="14" s="1"/>
  <c r="M558" i="14"/>
  <c r="N557" i="14"/>
  <c r="N556" i="14" s="1"/>
  <c r="M556" i="14"/>
  <c r="N555" i="14"/>
  <c r="N554" i="14" s="1"/>
  <c r="M554" i="14"/>
  <c r="N553" i="14"/>
  <c r="N552" i="14" s="1"/>
  <c r="M552" i="14"/>
  <c r="N551" i="14"/>
  <c r="N549" i="14" s="1"/>
  <c r="N548" i="14" s="1"/>
  <c r="M549" i="14"/>
  <c r="M548" i="14" s="1"/>
  <c r="N542" i="14"/>
  <c r="N541" i="14" s="1"/>
  <c r="N540" i="14" s="1"/>
  <c r="N539" i="14" s="1"/>
  <c r="M541" i="14"/>
  <c r="M540" i="14" s="1"/>
  <c r="M539" i="14" s="1"/>
  <c r="N538" i="14"/>
  <c r="N537" i="14" s="1"/>
  <c r="M537" i="14"/>
  <c r="N536" i="14"/>
  <c r="N535" i="14"/>
  <c r="M535" i="14"/>
  <c r="N531" i="14"/>
  <c r="N530" i="14" s="1"/>
  <c r="N529" i="14" s="1"/>
  <c r="N528" i="14" s="1"/>
  <c r="M530" i="14"/>
  <c r="M529" i="14" s="1"/>
  <c r="M528" i="14" s="1"/>
  <c r="N527" i="14"/>
  <c r="N526" i="14" s="1"/>
  <c r="M526" i="14"/>
  <c r="N525" i="14"/>
  <c r="N524" i="14" s="1"/>
  <c r="M524" i="14"/>
  <c r="N520" i="14"/>
  <c r="N519" i="14" s="1"/>
  <c r="N518" i="14" s="1"/>
  <c r="N517" i="14" s="1"/>
  <c r="N516" i="14" s="1"/>
  <c r="M519" i="14"/>
  <c r="M518" i="14" s="1"/>
  <c r="M517" i="14" s="1"/>
  <c r="M516" i="14" s="1"/>
  <c r="N514" i="14"/>
  <c r="N513" i="14" s="1"/>
  <c r="N512" i="14" s="1"/>
  <c r="N511" i="14" s="1"/>
  <c r="N510" i="14" s="1"/>
  <c r="N509" i="14" s="1"/>
  <c r="M513" i="14"/>
  <c r="M512" i="14" s="1"/>
  <c r="M511" i="14" s="1"/>
  <c r="M510" i="14" s="1"/>
  <c r="M509" i="14" s="1"/>
  <c r="N508" i="14"/>
  <c r="N507" i="14" s="1"/>
  <c r="N506" i="14" s="1"/>
  <c r="N505" i="14" s="1"/>
  <c r="N504" i="14" s="1"/>
  <c r="N503" i="14" s="1"/>
  <c r="M507" i="14"/>
  <c r="M506" i="14" s="1"/>
  <c r="M505" i="14" s="1"/>
  <c r="M504" i="14" s="1"/>
  <c r="M503" i="14" s="1"/>
  <c r="N502" i="14"/>
  <c r="N501" i="14" s="1"/>
  <c r="N500" i="14" s="1"/>
  <c r="N499" i="14" s="1"/>
  <c r="N498" i="14" s="1"/>
  <c r="N497" i="14" s="1"/>
  <c r="M501" i="14"/>
  <c r="M500" i="14" s="1"/>
  <c r="M499" i="14" s="1"/>
  <c r="M498" i="14" s="1"/>
  <c r="M497" i="14" s="1"/>
  <c r="N495" i="14"/>
  <c r="N494" i="14" s="1"/>
  <c r="N493" i="14" s="1"/>
  <c r="N492" i="14" s="1"/>
  <c r="N491" i="14" s="1"/>
  <c r="N490" i="14" s="1"/>
  <c r="N489" i="14" s="1"/>
  <c r="M494" i="14"/>
  <c r="M493" i="14" s="1"/>
  <c r="M492" i="14" s="1"/>
  <c r="M491" i="14" s="1"/>
  <c r="M490" i="14" s="1"/>
  <c r="M489" i="14" s="1"/>
  <c r="N488" i="14"/>
  <c r="N487" i="14" s="1"/>
  <c r="N486" i="14" s="1"/>
  <c r="N485" i="14" s="1"/>
  <c r="N484" i="14" s="1"/>
  <c r="N483" i="14" s="1"/>
  <c r="M487" i="14"/>
  <c r="M486" i="14" s="1"/>
  <c r="M485" i="14" s="1"/>
  <c r="M484" i="14" s="1"/>
  <c r="M483" i="14" s="1"/>
  <c r="N482" i="14"/>
  <c r="N481" i="14" s="1"/>
  <c r="N480" i="14" s="1"/>
  <c r="N479" i="14" s="1"/>
  <c r="N478" i="14" s="1"/>
  <c r="N477" i="14" s="1"/>
  <c r="M481" i="14"/>
  <c r="M480" i="14" s="1"/>
  <c r="M479" i="14" s="1"/>
  <c r="M478" i="14" s="1"/>
  <c r="M477" i="14" s="1"/>
  <c r="N476" i="14"/>
  <c r="N475" i="14" s="1"/>
  <c r="M475" i="14"/>
  <c r="N474" i="14"/>
  <c r="N473" i="14" s="1"/>
  <c r="M473" i="14"/>
  <c r="N470" i="14"/>
  <c r="N469" i="14" s="1"/>
  <c r="N468" i="14" s="1"/>
  <c r="N467" i="14" s="1"/>
  <c r="M469" i="14"/>
  <c r="M468" i="14" s="1"/>
  <c r="M467" i="14" s="1"/>
  <c r="N465" i="14"/>
  <c r="N464" i="14" s="1"/>
  <c r="N463" i="14" s="1"/>
  <c r="N462" i="14" s="1"/>
  <c r="N461" i="14" s="1"/>
  <c r="M464" i="14"/>
  <c r="M463" i="14" s="1"/>
  <c r="M462" i="14" s="1"/>
  <c r="M461" i="14" s="1"/>
  <c r="N459" i="14"/>
  <c r="N458" i="14" s="1"/>
  <c r="M458" i="14"/>
  <c r="N457" i="14"/>
  <c r="N456" i="14" s="1"/>
  <c r="M456" i="14"/>
  <c r="N455" i="14"/>
  <c r="N454" i="14" s="1"/>
  <c r="M454" i="14"/>
  <c r="N453" i="14"/>
  <c r="N452" i="14" s="1"/>
  <c r="M452" i="14"/>
  <c r="N450" i="14"/>
  <c r="N449" i="14" s="1"/>
  <c r="N448" i="14" s="1"/>
  <c r="M449" i="14"/>
  <c r="M448" i="14" s="1"/>
  <c r="N443" i="14"/>
  <c r="N442" i="14" s="1"/>
  <c r="M442" i="14"/>
  <c r="N441" i="14"/>
  <c r="N440" i="14" s="1"/>
  <c r="M440" i="14"/>
  <c r="N439" i="14"/>
  <c r="N438" i="14" s="1"/>
  <c r="M438" i="14"/>
  <c r="N433" i="14"/>
  <c r="N432" i="14" s="1"/>
  <c r="N431" i="14" s="1"/>
  <c r="M432" i="14"/>
  <c r="M431" i="14" s="1"/>
  <c r="N430" i="14"/>
  <c r="N429" i="14" s="1"/>
  <c r="M429" i="14"/>
  <c r="N428" i="14"/>
  <c r="N427" i="14" s="1"/>
  <c r="M427" i="14"/>
  <c r="N421" i="14"/>
  <c r="N420" i="14" s="1"/>
  <c r="N419" i="14" s="1"/>
  <c r="N418" i="14" s="1"/>
  <c r="N417" i="14" s="1"/>
  <c r="M420" i="14"/>
  <c r="M419" i="14" s="1"/>
  <c r="M418" i="14" s="1"/>
  <c r="M417" i="14" s="1"/>
  <c r="N416" i="14"/>
  <c r="N415" i="14" s="1"/>
  <c r="N414" i="14" s="1"/>
  <c r="N413" i="14" s="1"/>
  <c r="M415" i="14"/>
  <c r="M414" i="14" s="1"/>
  <c r="M413" i="14" s="1"/>
  <c r="N412" i="14"/>
  <c r="N411" i="14" s="1"/>
  <c r="N410" i="14" s="1"/>
  <c r="N409" i="14" s="1"/>
  <c r="M411" i="14"/>
  <c r="M410" i="14" s="1"/>
  <c r="M409" i="14" s="1"/>
  <c r="N406" i="14"/>
  <c r="N405" i="14" s="1"/>
  <c r="N404" i="14" s="1"/>
  <c r="N403" i="14" s="1"/>
  <c r="M405" i="14"/>
  <c r="M404" i="14" s="1"/>
  <c r="M403" i="14" s="1"/>
  <c r="N402" i="14"/>
  <c r="N401" i="14" s="1"/>
  <c r="M401" i="14"/>
  <c r="N400" i="14"/>
  <c r="N399" i="14" s="1"/>
  <c r="M399" i="14"/>
  <c r="N397" i="14"/>
  <c r="N396" i="14" s="1"/>
  <c r="N395" i="14" s="1"/>
  <c r="M396" i="14"/>
  <c r="M395" i="14" s="1"/>
  <c r="N393" i="14"/>
  <c r="N392" i="14" s="1"/>
  <c r="M392" i="14"/>
  <c r="N391" i="14"/>
  <c r="N390" i="14" s="1"/>
  <c r="M390" i="14"/>
  <c r="N389" i="14"/>
  <c r="N388" i="14" s="1"/>
  <c r="M388" i="14"/>
  <c r="N386" i="14"/>
  <c r="N385" i="14"/>
  <c r="N384" i="14" s="1"/>
  <c r="M384" i="14"/>
  <c r="N383" i="14"/>
  <c r="N382" i="14"/>
  <c r="N381" i="14" s="1"/>
  <c r="M381" i="14"/>
  <c r="M380" i="14" s="1"/>
  <c r="N379" i="14"/>
  <c r="N378" i="14" s="1"/>
  <c r="M378" i="14"/>
  <c r="N377" i="14"/>
  <c r="N376" i="14" s="1"/>
  <c r="M376" i="14"/>
  <c r="N375" i="14"/>
  <c r="N374" i="14" s="1"/>
  <c r="M374" i="14"/>
  <c r="N373" i="14"/>
  <c r="N372" i="14" s="1"/>
  <c r="M372" i="14"/>
  <c r="N370" i="14"/>
  <c r="N369" i="14" s="1"/>
  <c r="M369" i="14"/>
  <c r="N368" i="14"/>
  <c r="N367" i="14" s="1"/>
  <c r="M367" i="14"/>
  <c r="N365" i="14"/>
  <c r="N364" i="14" s="1"/>
  <c r="M364" i="14"/>
  <c r="N363" i="14"/>
  <c r="N362" i="14" s="1"/>
  <c r="M362" i="14"/>
  <c r="N361" i="14"/>
  <c r="N360" i="14" s="1"/>
  <c r="M360" i="14"/>
  <c r="N359" i="14"/>
  <c r="N358" i="14" s="1"/>
  <c r="M358" i="14"/>
  <c r="N354" i="14"/>
  <c r="N353" i="14" s="1"/>
  <c r="N352" i="14" s="1"/>
  <c r="N351" i="14" s="1"/>
  <c r="N350" i="14" s="1"/>
  <c r="M353" i="14"/>
  <c r="M352" i="14" s="1"/>
  <c r="M351" i="14" s="1"/>
  <c r="M350" i="14" s="1"/>
  <c r="N341" i="14"/>
  <c r="N340" i="14" s="1"/>
  <c r="M340" i="14"/>
  <c r="N339" i="14"/>
  <c r="N338" i="14" s="1"/>
  <c r="M338" i="14"/>
  <c r="N336" i="14"/>
  <c r="N335" i="14"/>
  <c r="N334" i="14"/>
  <c r="M332" i="14"/>
  <c r="M331" i="14" s="1"/>
  <c r="M330" i="14" s="1"/>
  <c r="N329" i="14"/>
  <c r="N328" i="14" s="1"/>
  <c r="M328" i="14"/>
  <c r="N327" i="14"/>
  <c r="N326" i="14" s="1"/>
  <c r="M326" i="14"/>
  <c r="N325" i="14"/>
  <c r="N324" i="14" s="1"/>
  <c r="M324" i="14"/>
  <c r="N323" i="14"/>
  <c r="N322" i="14"/>
  <c r="N321" i="14" s="1"/>
  <c r="M321" i="14"/>
  <c r="N319" i="14"/>
  <c r="N318" i="14" s="1"/>
  <c r="M318" i="14"/>
  <c r="N317" i="14"/>
  <c r="N316" i="14"/>
  <c r="M315" i="14"/>
  <c r="N310" i="14"/>
  <c r="N309" i="14" s="1"/>
  <c r="M309" i="14"/>
  <c r="N308" i="14"/>
  <c r="N307" i="14" s="1"/>
  <c r="M307" i="14"/>
  <c r="N305" i="14"/>
  <c r="N304" i="14" s="1"/>
  <c r="N303" i="14"/>
  <c r="N302" i="14" s="1"/>
  <c r="M302" i="14"/>
  <c r="N301" i="14"/>
  <c r="N300" i="14" s="1"/>
  <c r="M300" i="14"/>
  <c r="N299" i="14"/>
  <c r="N298" i="14"/>
  <c r="M297" i="14"/>
  <c r="N296" i="14"/>
  <c r="N295" i="14"/>
  <c r="M294" i="14"/>
  <c r="N291" i="14"/>
  <c r="N290" i="14" s="1"/>
  <c r="N289" i="14" s="1"/>
  <c r="N288" i="14" s="1"/>
  <c r="M290" i="14"/>
  <c r="M289" i="14" s="1"/>
  <c r="M288" i="14" s="1"/>
  <c r="N284" i="14"/>
  <c r="N283" i="14" s="1"/>
  <c r="N282" i="14" s="1"/>
  <c r="N281" i="14" s="1"/>
  <c r="N280" i="14" s="1"/>
  <c r="M283" i="14"/>
  <c r="M282" i="14" s="1"/>
  <c r="M281" i="14" s="1"/>
  <c r="M280" i="14" s="1"/>
  <c r="N279" i="14"/>
  <c r="N278" i="14" s="1"/>
  <c r="N277" i="14" s="1"/>
  <c r="N276" i="14" s="1"/>
  <c r="M278" i="14"/>
  <c r="M277" i="14" s="1"/>
  <c r="M276" i="14" s="1"/>
  <c r="N275" i="14"/>
  <c r="N274" i="14" s="1"/>
  <c r="N273" i="14" s="1"/>
  <c r="N272" i="14" s="1"/>
  <c r="M274" i="14"/>
  <c r="M273" i="14" s="1"/>
  <c r="M272" i="14" s="1"/>
  <c r="N269" i="14"/>
  <c r="N268" i="14" s="1"/>
  <c r="N267" i="14" s="1"/>
  <c r="N266" i="14" s="1"/>
  <c r="M268" i="14"/>
  <c r="M267" i="14" s="1"/>
  <c r="M266" i="14" s="1"/>
  <c r="N265" i="14"/>
  <c r="N264" i="14" s="1"/>
  <c r="M264" i="14"/>
  <c r="N263" i="14"/>
  <c r="N262" i="14" s="1"/>
  <c r="M262" i="14"/>
  <c r="N260" i="14"/>
  <c r="N259" i="14"/>
  <c r="M258" i="14"/>
  <c r="N257" i="14"/>
  <c r="N256" i="14"/>
  <c r="M255" i="14"/>
  <c r="N253" i="14"/>
  <c r="N252" i="14" s="1"/>
  <c r="N251" i="14" s="1"/>
  <c r="M252" i="14"/>
  <c r="M251" i="14" s="1"/>
  <c r="N249" i="14"/>
  <c r="N248" i="14" s="1"/>
  <c r="N247" i="14" s="1"/>
  <c r="M248" i="14"/>
  <c r="M247" i="14" s="1"/>
  <c r="N244" i="14"/>
  <c r="N243" i="14"/>
  <c r="N242" i="14" s="1"/>
  <c r="N241" i="14" s="1"/>
  <c r="N240" i="14" s="1"/>
  <c r="N239" i="14" s="1"/>
  <c r="N238" i="14" s="1"/>
  <c r="M242" i="14"/>
  <c r="M241" i="14" s="1"/>
  <c r="M240" i="14" s="1"/>
  <c r="M239" i="14" s="1"/>
  <c r="M238" i="14" s="1"/>
  <c r="N237" i="14"/>
  <c r="N236" i="14" s="1"/>
  <c r="N235" i="14" s="1"/>
  <c r="N234" i="14" s="1"/>
  <c r="M236" i="14"/>
  <c r="M235" i="14" s="1"/>
  <c r="M234" i="14" s="1"/>
  <c r="N233" i="14"/>
  <c r="N232" i="14" s="1"/>
  <c r="N231" i="14" s="1"/>
  <c r="N230" i="14" s="1"/>
  <c r="M232" i="14"/>
  <c r="M231" i="14" s="1"/>
  <c r="M230" i="14" s="1"/>
  <c r="N227" i="14"/>
  <c r="N226" i="14" s="1"/>
  <c r="N225" i="14" s="1"/>
  <c r="M226" i="14"/>
  <c r="M225" i="14" s="1"/>
  <c r="N224" i="14"/>
  <c r="N223" i="14" s="1"/>
  <c r="N222" i="14" s="1"/>
  <c r="M223" i="14"/>
  <c r="M222" i="14" s="1"/>
  <c r="N219" i="14"/>
  <c r="N218" i="14" s="1"/>
  <c r="M218" i="14"/>
  <c r="N217" i="14"/>
  <c r="N216" i="14" s="1"/>
  <c r="M216" i="14"/>
  <c r="N210" i="14"/>
  <c r="N209" i="14" s="1"/>
  <c r="N208" i="14" s="1"/>
  <c r="M209" i="14"/>
  <c r="M208" i="14" s="1"/>
  <c r="N207" i="14"/>
  <c r="N206" i="14" s="1"/>
  <c r="M206" i="14"/>
  <c r="N205" i="14"/>
  <c r="N204" i="14" s="1"/>
  <c r="M204" i="14"/>
  <c r="N203" i="14"/>
  <c r="N202" i="14"/>
  <c r="M202" i="14"/>
  <c r="N201" i="14"/>
  <c r="N200" i="14" s="1"/>
  <c r="M200" i="14"/>
  <c r="N195" i="14"/>
  <c r="N194" i="14"/>
  <c r="N193" i="14"/>
  <c r="M192" i="14"/>
  <c r="M191" i="14" s="1"/>
  <c r="M190" i="14" s="1"/>
  <c r="N189" i="14"/>
  <c r="N188" i="14" s="1"/>
  <c r="M188" i="14"/>
  <c r="N187" i="14"/>
  <c r="N186" i="14"/>
  <c r="M185" i="14"/>
  <c r="N180" i="14"/>
  <c r="N179" i="14"/>
  <c r="N178" i="14"/>
  <c r="M177" i="14"/>
  <c r="M176" i="14" s="1"/>
  <c r="M175" i="14" s="1"/>
  <c r="N174" i="14"/>
  <c r="N173" i="14" s="1"/>
  <c r="N172" i="14" s="1"/>
  <c r="N171" i="14" s="1"/>
  <c r="M173" i="14"/>
  <c r="M172" i="14" s="1"/>
  <c r="M171" i="14" s="1"/>
  <c r="N162" i="14"/>
  <c r="N161" i="14" s="1"/>
  <c r="M161" i="14"/>
  <c r="N160" i="14"/>
  <c r="N159" i="14" s="1"/>
  <c r="M159" i="14"/>
  <c r="N158" i="14"/>
  <c r="N157" i="14" s="1"/>
  <c r="M157" i="14"/>
  <c r="N155" i="14"/>
  <c r="N154" i="14" s="1"/>
  <c r="M154" i="14"/>
  <c r="N153" i="14"/>
  <c r="N152" i="14"/>
  <c r="M152" i="14"/>
  <c r="N151" i="14"/>
  <c r="N150" i="14" s="1"/>
  <c r="M150" i="14"/>
  <c r="N149" i="14"/>
  <c r="N148" i="14" s="1"/>
  <c r="M148" i="14"/>
  <c r="N147" i="14"/>
  <c r="N146" i="14" s="1"/>
  <c r="M146" i="14"/>
  <c r="N143" i="14"/>
  <c r="N142" i="14"/>
  <c r="N141" i="14" s="1"/>
  <c r="N140" i="14" s="1"/>
  <c r="N139" i="14" s="1"/>
  <c r="M141" i="14"/>
  <c r="M140" i="14" s="1"/>
  <c r="M139" i="14" s="1"/>
  <c r="N137" i="14"/>
  <c r="N136" i="14"/>
  <c r="N135" i="14" s="1"/>
  <c r="N134" i="14" s="1"/>
  <c r="M136" i="14"/>
  <c r="M135" i="14" s="1"/>
  <c r="M134" i="14" s="1"/>
  <c r="N133" i="14"/>
  <c r="N132" i="14" s="1"/>
  <c r="M132" i="14"/>
  <c r="N131" i="14"/>
  <c r="N130" i="14" s="1"/>
  <c r="M130" i="14"/>
  <c r="N129" i="14"/>
  <c r="N128" i="14" s="1"/>
  <c r="M128" i="14"/>
  <c r="N127" i="14"/>
  <c r="N126" i="14"/>
  <c r="M126" i="14"/>
  <c r="N125" i="14"/>
  <c r="N124" i="14"/>
  <c r="M123" i="14"/>
  <c r="N119" i="14"/>
  <c r="N118" i="14" s="1"/>
  <c r="N117" i="14" s="1"/>
  <c r="N116" i="14" s="1"/>
  <c r="N115" i="14" s="1"/>
  <c r="M118" i="14"/>
  <c r="M117" i="14" s="1"/>
  <c r="M116" i="14" s="1"/>
  <c r="M115" i="14" s="1"/>
  <c r="N114" i="14"/>
  <c r="N113" i="14" s="1"/>
  <c r="N112" i="14" s="1"/>
  <c r="M113" i="14"/>
  <c r="M112" i="14" s="1"/>
  <c r="N111" i="14"/>
  <c r="N110" i="14" s="1"/>
  <c r="N109" i="14" s="1"/>
  <c r="M110" i="14"/>
  <c r="M109" i="14" s="1"/>
  <c r="N105" i="14"/>
  <c r="N104" i="14" s="1"/>
  <c r="N103" i="14" s="1"/>
  <c r="N102" i="14" s="1"/>
  <c r="M104" i="14"/>
  <c r="M103" i="14" s="1"/>
  <c r="M102" i="14" s="1"/>
  <c r="N101" i="14"/>
  <c r="N100" i="14" s="1"/>
  <c r="N99" i="14" s="1"/>
  <c r="N98" i="14" s="1"/>
  <c r="M100" i="14"/>
  <c r="M99" i="14" s="1"/>
  <c r="M98" i="14" s="1"/>
  <c r="N97" i="14"/>
  <c r="N96" i="14" s="1"/>
  <c r="N95" i="14" s="1"/>
  <c r="N94" i="14" s="1"/>
  <c r="N93" i="14" s="1"/>
  <c r="N92" i="14" s="1"/>
  <c r="M96" i="14"/>
  <c r="M95" i="14" s="1"/>
  <c r="M94" i="14" s="1"/>
  <c r="M93" i="14" s="1"/>
  <c r="M92" i="14" s="1"/>
  <c r="N91" i="14"/>
  <c r="N90" i="14" s="1"/>
  <c r="M90" i="14"/>
  <c r="N89" i="14"/>
  <c r="N88" i="14" s="1"/>
  <c r="M88" i="14"/>
  <c r="N87" i="14"/>
  <c r="N86" i="14"/>
  <c r="M85" i="14"/>
  <c r="N84" i="14"/>
  <c r="N83" i="14"/>
  <c r="M82" i="14"/>
  <c r="N81" i="14"/>
  <c r="N80" i="14" s="1"/>
  <c r="M80" i="14"/>
  <c r="N79" i="14"/>
  <c r="N78" i="14" s="1"/>
  <c r="M78" i="14"/>
  <c r="N77" i="14"/>
  <c r="N76" i="14" s="1"/>
  <c r="M76" i="14"/>
  <c r="N75" i="14"/>
  <c r="N74" i="14"/>
  <c r="N73" i="14"/>
  <c r="N72" i="14"/>
  <c r="M71" i="14"/>
  <c r="N67" i="14"/>
  <c r="N66" i="14" s="1"/>
  <c r="N65" i="14" s="1"/>
  <c r="N64" i="14" s="1"/>
  <c r="N63" i="14" s="1"/>
  <c r="M66" i="14"/>
  <c r="M65" i="14" s="1"/>
  <c r="M64" i="14" s="1"/>
  <c r="M63" i="14" s="1"/>
  <c r="N61" i="14"/>
  <c r="N60" i="14" s="1"/>
  <c r="N59" i="14" s="1"/>
  <c r="N58" i="14" s="1"/>
  <c r="M60" i="14"/>
  <c r="M59" i="14" s="1"/>
  <c r="M58" i="14" s="1"/>
  <c r="N54" i="14"/>
  <c r="N53" i="14" s="1"/>
  <c r="M53" i="14"/>
  <c r="N52" i="14"/>
  <c r="N51" i="14" s="1"/>
  <c r="M51" i="14"/>
  <c r="N47" i="14"/>
  <c r="N46" i="14" s="1"/>
  <c r="N45" i="14" s="1"/>
  <c r="N44" i="14" s="1"/>
  <c r="M46" i="14"/>
  <c r="M45" i="14" s="1"/>
  <c r="M44" i="14" s="1"/>
  <c r="N43" i="14"/>
  <c r="N42" i="14" s="1"/>
  <c r="M42" i="14"/>
  <c r="N41" i="14"/>
  <c r="N40" i="14" s="1"/>
  <c r="M40" i="14"/>
  <c r="N39" i="14"/>
  <c r="N38" i="14"/>
  <c r="M37" i="14"/>
  <c r="N31" i="14"/>
  <c r="N30" i="14" s="1"/>
  <c r="N29" i="14" s="1"/>
  <c r="N28" i="14" s="1"/>
  <c r="N27" i="14" s="1"/>
  <c r="M30" i="14"/>
  <c r="M29" i="14" s="1"/>
  <c r="M28" i="14" s="1"/>
  <c r="M27" i="14" s="1"/>
  <c r="N26" i="14"/>
  <c r="N25" i="14" s="1"/>
  <c r="N24" i="14" s="1"/>
  <c r="N23" i="14" s="1"/>
  <c r="M25" i="14"/>
  <c r="M24" i="14" s="1"/>
  <c r="M23" i="14" s="1"/>
  <c r="N22" i="14"/>
  <c r="N21" i="14" s="1"/>
  <c r="M21" i="14"/>
  <c r="N20" i="14"/>
  <c r="N19" i="14"/>
  <c r="M18" i="14"/>
  <c r="N17" i="14"/>
  <c r="N16" i="14" s="1"/>
  <c r="M16" i="14"/>
  <c r="K1055" i="14"/>
  <c r="K1054" i="14" s="1"/>
  <c r="J1054" i="14"/>
  <c r="K896" i="14"/>
  <c r="K895" i="14" s="1"/>
  <c r="J895" i="14"/>
  <c r="K871" i="14"/>
  <c r="K870" i="14" s="1"/>
  <c r="J870" i="14"/>
  <c r="K869" i="14"/>
  <c r="K868" i="14" s="1"/>
  <c r="J868" i="14"/>
  <c r="K402" i="14"/>
  <c r="K401" i="14" s="1"/>
  <c r="J401" i="14"/>
  <c r="K400" i="14"/>
  <c r="K399" i="14" s="1"/>
  <c r="J399" i="14"/>
  <c r="K341" i="14"/>
  <c r="K340" i="14" s="1"/>
  <c r="K339" i="14"/>
  <c r="K338" i="14" s="1"/>
  <c r="J340" i="14"/>
  <c r="J338" i="14"/>
  <c r="K336" i="14"/>
  <c r="K335" i="14"/>
  <c r="J332" i="14"/>
  <c r="K265" i="14"/>
  <c r="K264" i="14" s="1"/>
  <c r="K263" i="14"/>
  <c r="K262" i="14" s="1"/>
  <c r="J264" i="14"/>
  <c r="J262" i="14"/>
  <c r="K1066" i="14"/>
  <c r="K1065" i="14" s="1"/>
  <c r="K1064" i="14" s="1"/>
  <c r="K1063" i="14" s="1"/>
  <c r="J1065" i="14"/>
  <c r="J1064" i="14" s="1"/>
  <c r="J1063" i="14" s="1"/>
  <c r="K1062" i="14"/>
  <c r="K1061" i="14" s="1"/>
  <c r="K1060" i="14" s="1"/>
  <c r="K1059" i="14" s="1"/>
  <c r="J1061" i="14"/>
  <c r="J1060" i="14" s="1"/>
  <c r="J1059" i="14" s="1"/>
  <c r="K1053" i="14"/>
  <c r="K1052" i="14" s="1"/>
  <c r="J1052" i="14"/>
  <c r="K1050" i="14"/>
  <c r="K1049" i="14"/>
  <c r="K1048" i="14"/>
  <c r="J1047" i="14"/>
  <c r="J1046" i="14" s="1"/>
  <c r="J1045" i="14" s="1"/>
  <c r="K1044" i="14"/>
  <c r="K1043" i="14"/>
  <c r="J1042" i="14"/>
  <c r="J1041" i="14" s="1"/>
  <c r="J1040" i="14" s="1"/>
  <c r="K1038" i="14"/>
  <c r="K1037" i="14"/>
  <c r="J1036" i="14"/>
  <c r="K1035" i="14"/>
  <c r="K1034" i="14" s="1"/>
  <c r="J1034" i="14"/>
  <c r="K1029" i="14"/>
  <c r="K1028" i="14" s="1"/>
  <c r="J1028" i="14"/>
  <c r="K1027" i="14"/>
  <c r="K1026" i="14"/>
  <c r="K1025" i="14"/>
  <c r="J1024" i="14"/>
  <c r="J1023" i="14" s="1"/>
  <c r="J1022" i="14" s="1"/>
  <c r="J1021" i="14" s="1"/>
  <c r="J1020" i="14" s="1"/>
  <c r="K1016" i="14"/>
  <c r="K1015" i="14"/>
  <c r="K1014" i="14" s="1"/>
  <c r="K1013" i="14" s="1"/>
  <c r="K1012" i="14" s="1"/>
  <c r="K1011" i="14" s="1"/>
  <c r="K1010" i="14" s="1"/>
  <c r="J1014" i="14"/>
  <c r="J1013" i="14" s="1"/>
  <c r="J1012" i="14" s="1"/>
  <c r="J1011" i="14" s="1"/>
  <c r="J1010" i="14" s="1"/>
  <c r="K1009" i="14"/>
  <c r="K1008" i="14" s="1"/>
  <c r="K1007" i="14" s="1"/>
  <c r="K1006" i="14" s="1"/>
  <c r="J1008" i="14"/>
  <c r="J1007" i="14" s="1"/>
  <c r="J1006" i="14" s="1"/>
  <c r="K1005" i="14"/>
  <c r="K1004" i="14" s="1"/>
  <c r="J1004" i="14"/>
  <c r="K1003" i="14"/>
  <c r="K1002" i="14" s="1"/>
  <c r="J1002" i="14"/>
  <c r="K993" i="14"/>
  <c r="J993" i="14"/>
  <c r="K992" i="14"/>
  <c r="K991" i="14" s="1"/>
  <c r="J991" i="14"/>
  <c r="K990" i="14"/>
  <c r="K989" i="14" s="1"/>
  <c r="J989" i="14"/>
  <c r="K988" i="14"/>
  <c r="K987" i="14" s="1"/>
  <c r="J987" i="14"/>
  <c r="K986" i="14"/>
  <c r="K985" i="14"/>
  <c r="J984" i="14"/>
  <c r="K983" i="14"/>
  <c r="K982" i="14" s="1"/>
  <c r="J982" i="14"/>
  <c r="K978" i="14"/>
  <c r="K977" i="14" s="1"/>
  <c r="K976" i="14" s="1"/>
  <c r="K975" i="14" s="1"/>
  <c r="K974" i="14" s="1"/>
  <c r="J977" i="14"/>
  <c r="J976" i="14" s="1"/>
  <c r="J975" i="14" s="1"/>
  <c r="J974" i="14" s="1"/>
  <c r="K972" i="14"/>
  <c r="K971" i="14" s="1"/>
  <c r="K970" i="14" s="1"/>
  <c r="K969" i="14" s="1"/>
  <c r="K968" i="14" s="1"/>
  <c r="K967" i="14" s="1"/>
  <c r="J971" i="14"/>
  <c r="J970" i="14"/>
  <c r="J969" i="14" s="1"/>
  <c r="J968" i="14" s="1"/>
  <c r="J967" i="14" s="1"/>
  <c r="K965" i="14"/>
  <c r="K964" i="14" s="1"/>
  <c r="K963" i="14" s="1"/>
  <c r="K962" i="14" s="1"/>
  <c r="K961" i="14" s="1"/>
  <c r="K960" i="14" s="1"/>
  <c r="K959" i="14" s="1"/>
  <c r="J964" i="14"/>
  <c r="J963" i="14" s="1"/>
  <c r="J962" i="14" s="1"/>
  <c r="J961" i="14" s="1"/>
  <c r="J960" i="14" s="1"/>
  <c r="J959" i="14" s="1"/>
  <c r="K958" i="14"/>
  <c r="K957" i="14" s="1"/>
  <c r="K956" i="14" s="1"/>
  <c r="K955" i="14" s="1"/>
  <c r="K954" i="14" s="1"/>
  <c r="K953" i="14" s="1"/>
  <c r="J957" i="14"/>
  <c r="J956" i="14" s="1"/>
  <c r="J955" i="14" s="1"/>
  <c r="J954" i="14" s="1"/>
  <c r="J953" i="14" s="1"/>
  <c r="K952" i="14"/>
  <c r="K951" i="14" s="1"/>
  <c r="K950" i="14" s="1"/>
  <c r="K949" i="14" s="1"/>
  <c r="K948" i="14" s="1"/>
  <c r="J951" i="14"/>
  <c r="J950" i="14" s="1"/>
  <c r="J949" i="14" s="1"/>
  <c r="J948" i="14" s="1"/>
  <c r="K947" i="14"/>
  <c r="K946" i="14"/>
  <c r="K945" i="14" s="1"/>
  <c r="K944" i="14" s="1"/>
  <c r="K943" i="14" s="1"/>
  <c r="J946" i="14"/>
  <c r="J945" i="14" s="1"/>
  <c r="J944" i="14" s="1"/>
  <c r="J943" i="14" s="1"/>
  <c r="K941" i="14"/>
  <c r="K940" i="14" s="1"/>
  <c r="K939" i="14" s="1"/>
  <c r="K938" i="14" s="1"/>
  <c r="K937" i="14" s="1"/>
  <c r="K936" i="14" s="1"/>
  <c r="J940" i="14"/>
  <c r="J939" i="14" s="1"/>
  <c r="J938" i="14" s="1"/>
  <c r="J937" i="14" s="1"/>
  <c r="J936" i="14" s="1"/>
  <c r="K934" i="14"/>
  <c r="K933" i="14" s="1"/>
  <c r="K932" i="14" s="1"/>
  <c r="K931" i="14" s="1"/>
  <c r="K930" i="14" s="1"/>
  <c r="K929" i="14" s="1"/>
  <c r="K928" i="14" s="1"/>
  <c r="J933" i="14"/>
  <c r="J932" i="14" s="1"/>
  <c r="J931" i="14" s="1"/>
  <c r="J930" i="14" s="1"/>
  <c r="J929" i="14" s="1"/>
  <c r="J928" i="14" s="1"/>
  <c r="K925" i="14"/>
  <c r="K924" i="14" s="1"/>
  <c r="K923" i="14" s="1"/>
  <c r="J924" i="14"/>
  <c r="J923" i="14" s="1"/>
  <c r="K922" i="14"/>
  <c r="K921" i="14" s="1"/>
  <c r="K920" i="14" s="1"/>
  <c r="J921" i="14"/>
  <c r="J920" i="14" s="1"/>
  <c r="K919" i="14"/>
  <c r="K918" i="14"/>
  <c r="J917" i="14"/>
  <c r="J916" i="14" s="1"/>
  <c r="K913" i="14"/>
  <c r="K912" i="14" s="1"/>
  <c r="J912" i="14"/>
  <c r="K911" i="14"/>
  <c r="K910" i="14"/>
  <c r="K909" i="14"/>
  <c r="J908" i="14"/>
  <c r="J907" i="14" s="1"/>
  <c r="J906" i="14" s="1"/>
  <c r="K905" i="14"/>
  <c r="K904" i="14" s="1"/>
  <c r="J904" i="14"/>
  <c r="J901" i="14"/>
  <c r="J900" i="14" s="1"/>
  <c r="J899" i="14" s="1"/>
  <c r="K894" i="14"/>
  <c r="K893" i="14" s="1"/>
  <c r="J893" i="14"/>
  <c r="K892" i="14"/>
  <c r="K891" i="14"/>
  <c r="J891" i="14"/>
  <c r="K890" i="14"/>
  <c r="K889" i="14" s="1"/>
  <c r="J889" i="14"/>
  <c r="K888" i="14"/>
  <c r="K887" i="14" s="1"/>
  <c r="J887" i="14"/>
  <c r="K886" i="14"/>
  <c r="K885" i="14" s="1"/>
  <c r="J885" i="14"/>
  <c r="K882" i="14"/>
  <c r="K881" i="14" s="1"/>
  <c r="J881" i="14"/>
  <c r="K880" i="14"/>
  <c r="K879" i="14" s="1"/>
  <c r="J879" i="14"/>
  <c r="K878" i="14"/>
  <c r="K877" i="14" s="1"/>
  <c r="J877" i="14"/>
  <c r="K866" i="14"/>
  <c r="K865" i="14" s="1"/>
  <c r="J865" i="14"/>
  <c r="K864" i="14"/>
  <c r="K863" i="14" s="1"/>
  <c r="J863" i="14"/>
  <c r="K861" i="14"/>
  <c r="K860" i="14"/>
  <c r="J860" i="14"/>
  <c r="K859" i="14"/>
  <c r="K858" i="14" s="1"/>
  <c r="J858" i="14"/>
  <c r="K856" i="14"/>
  <c r="K855" i="14" s="1"/>
  <c r="J855" i="14"/>
  <c r="K854" i="14"/>
  <c r="K853" i="14" s="1"/>
  <c r="J853" i="14"/>
  <c r="J846" i="14"/>
  <c r="J845" i="14" s="1"/>
  <c r="J844" i="14" s="1"/>
  <c r="K840" i="14"/>
  <c r="K839" i="14" s="1"/>
  <c r="K838" i="14" s="1"/>
  <c r="J839" i="14"/>
  <c r="J838" i="14" s="1"/>
  <c r="K834" i="14"/>
  <c r="K833" i="14"/>
  <c r="K832" i="14" s="1"/>
  <c r="K831" i="14" s="1"/>
  <c r="K830" i="14" s="1"/>
  <c r="K829" i="14" s="1"/>
  <c r="J833" i="14"/>
  <c r="J832" i="14" s="1"/>
  <c r="J831" i="14" s="1"/>
  <c r="J830" i="14" s="1"/>
  <c r="J829" i="14" s="1"/>
  <c r="K828" i="14"/>
  <c r="K827" i="14" s="1"/>
  <c r="K826" i="14" s="1"/>
  <c r="K825" i="14" s="1"/>
  <c r="J827" i="14"/>
  <c r="J826" i="14" s="1"/>
  <c r="J825" i="14" s="1"/>
  <c r="K824" i="14"/>
  <c r="K823" i="14" s="1"/>
  <c r="K822" i="14" s="1"/>
  <c r="K821" i="14" s="1"/>
  <c r="J823" i="14"/>
  <c r="J822" i="14" s="1"/>
  <c r="J821" i="14" s="1"/>
  <c r="K817" i="14"/>
  <c r="K816" i="14" s="1"/>
  <c r="J816" i="14"/>
  <c r="K815" i="14"/>
  <c r="K814" i="14"/>
  <c r="K813" i="14"/>
  <c r="K812" i="14"/>
  <c r="J811" i="14"/>
  <c r="J810" i="14" s="1"/>
  <c r="J809" i="14" s="1"/>
  <c r="J808" i="14" s="1"/>
  <c r="J807" i="14" s="1"/>
  <c r="J806" i="14" s="1"/>
  <c r="K805" i="14"/>
  <c r="K804" i="14" s="1"/>
  <c r="K803" i="14" s="1"/>
  <c r="K802" i="14" s="1"/>
  <c r="K801" i="14" s="1"/>
  <c r="K800" i="14" s="1"/>
  <c r="K799" i="14" s="1"/>
  <c r="J804" i="14"/>
  <c r="J803" i="14" s="1"/>
  <c r="J802" i="14" s="1"/>
  <c r="J801" i="14" s="1"/>
  <c r="J800" i="14" s="1"/>
  <c r="J799" i="14" s="1"/>
  <c r="K796" i="14"/>
  <c r="K795" i="14" s="1"/>
  <c r="J795" i="14"/>
  <c r="K794" i="14"/>
  <c r="K793" i="14" s="1"/>
  <c r="J793" i="14"/>
  <c r="K787" i="14"/>
  <c r="K786" i="14" s="1"/>
  <c r="K785" i="14" s="1"/>
  <c r="K784" i="14" s="1"/>
  <c r="K783" i="14" s="1"/>
  <c r="K782" i="14" s="1"/>
  <c r="J786" i="14"/>
  <c r="J785" i="14" s="1"/>
  <c r="J784" i="14" s="1"/>
  <c r="J783" i="14" s="1"/>
  <c r="J782" i="14" s="1"/>
  <c r="K781" i="14"/>
  <c r="K780" i="14" s="1"/>
  <c r="J780" i="14"/>
  <c r="K779" i="14"/>
  <c r="K778" i="14"/>
  <c r="J777" i="14"/>
  <c r="K771" i="14"/>
  <c r="K770" i="14"/>
  <c r="K769" i="14" s="1"/>
  <c r="K768" i="14" s="1"/>
  <c r="J769" i="14"/>
  <c r="J768" i="14" s="1"/>
  <c r="K767" i="14"/>
  <c r="K766" i="14"/>
  <c r="J765" i="14"/>
  <c r="J764" i="14"/>
  <c r="J763" i="14" s="1"/>
  <c r="J762" i="14" s="1"/>
  <c r="K761" i="14"/>
  <c r="K760" i="14"/>
  <c r="J759" i="14"/>
  <c r="K758" i="14"/>
  <c r="K757" i="14"/>
  <c r="K756" i="14"/>
  <c r="K755" i="14"/>
  <c r="J754" i="14"/>
  <c r="K753" i="14"/>
  <c r="K752" i="14" s="1"/>
  <c r="J752" i="14"/>
  <c r="K750" i="14"/>
  <c r="K749" i="14" s="1"/>
  <c r="J749" i="14"/>
  <c r="K748" i="14"/>
  <c r="K747" i="14"/>
  <c r="J746" i="14"/>
  <c r="K743" i="14"/>
  <c r="K742" i="14" s="1"/>
  <c r="J742" i="14"/>
  <c r="K741" i="14"/>
  <c r="K740" i="14"/>
  <c r="J740" i="14"/>
  <c r="K739" i="14"/>
  <c r="K738" i="14"/>
  <c r="K737" i="14"/>
  <c r="J736" i="14"/>
  <c r="K731" i="14"/>
  <c r="K730" i="14" s="1"/>
  <c r="K729" i="14" s="1"/>
  <c r="K728" i="14" s="1"/>
  <c r="K727" i="14" s="1"/>
  <c r="K726" i="14" s="1"/>
  <c r="J730" i="14"/>
  <c r="J729" i="14" s="1"/>
  <c r="J728" i="14" s="1"/>
  <c r="J727" i="14" s="1"/>
  <c r="J726" i="14" s="1"/>
  <c r="K725" i="14"/>
  <c r="K724" i="14" s="1"/>
  <c r="K723" i="14" s="1"/>
  <c r="K722" i="14" s="1"/>
  <c r="K721" i="14" s="1"/>
  <c r="J724" i="14"/>
  <c r="J723" i="14" s="1"/>
  <c r="J722" i="14" s="1"/>
  <c r="J721" i="14" s="1"/>
  <c r="K720" i="14"/>
  <c r="K719" i="14" s="1"/>
  <c r="K718" i="14" s="1"/>
  <c r="K717" i="14" s="1"/>
  <c r="K716" i="14" s="1"/>
  <c r="J719" i="14"/>
  <c r="J718" i="14" s="1"/>
  <c r="J717" i="14" s="1"/>
  <c r="J716" i="14" s="1"/>
  <c r="K714" i="14"/>
  <c r="K713" i="14" s="1"/>
  <c r="K712" i="14" s="1"/>
  <c r="K711" i="14" s="1"/>
  <c r="K710" i="14" s="1"/>
  <c r="J713" i="14"/>
  <c r="J712" i="14" s="1"/>
  <c r="J711" i="14" s="1"/>
  <c r="J710" i="14" s="1"/>
  <c r="K709" i="14"/>
  <c r="K708" i="14" s="1"/>
  <c r="K707" i="14" s="1"/>
  <c r="J708" i="14"/>
  <c r="J707" i="14" s="1"/>
  <c r="K706" i="14"/>
  <c r="K705" i="14" s="1"/>
  <c r="J705" i="14"/>
  <c r="K704" i="14"/>
  <c r="K703" i="14" s="1"/>
  <c r="J703" i="14"/>
  <c r="K702" i="14"/>
  <c r="K701" i="14" s="1"/>
  <c r="J701" i="14"/>
  <c r="K700" i="14"/>
  <c r="K699" i="14" s="1"/>
  <c r="J699" i="14"/>
  <c r="K698" i="14"/>
  <c r="K697" i="14" s="1"/>
  <c r="J697" i="14"/>
  <c r="K696" i="14"/>
  <c r="K695" i="14" s="1"/>
  <c r="J695" i="14"/>
  <c r="J692" i="14"/>
  <c r="J691" i="14" s="1"/>
  <c r="K689" i="14"/>
  <c r="K688" i="14" s="1"/>
  <c r="K683" i="14" s="1"/>
  <c r="J688" i="14"/>
  <c r="K685" i="14"/>
  <c r="K684" i="14" s="1"/>
  <c r="J684" i="14"/>
  <c r="K679" i="14"/>
  <c r="K678" i="14" s="1"/>
  <c r="J678" i="14"/>
  <c r="K677" i="14"/>
  <c r="K676" i="14"/>
  <c r="J676" i="14"/>
  <c r="K672" i="14"/>
  <c r="K671" i="14"/>
  <c r="J670" i="14"/>
  <c r="K669" i="14"/>
  <c r="K668" i="14" s="1"/>
  <c r="J668" i="14"/>
  <c r="J665" i="14"/>
  <c r="J664" i="14" s="1"/>
  <c r="K662" i="14"/>
  <c r="K661" i="14" s="1"/>
  <c r="J661" i="14"/>
  <c r="K660" i="14"/>
  <c r="K659" i="14" s="1"/>
  <c r="J659" i="14"/>
  <c r="K658" i="14"/>
  <c r="K657" i="14" s="1"/>
  <c r="J657" i="14"/>
  <c r="K656" i="14"/>
  <c r="K655" i="14" s="1"/>
  <c r="J655" i="14"/>
  <c r="K649" i="14"/>
  <c r="K648" i="14"/>
  <c r="J647" i="14"/>
  <c r="J646" i="14" s="1"/>
  <c r="J645" i="14" s="1"/>
  <c r="J644" i="14" s="1"/>
  <c r="J643" i="14" s="1"/>
  <c r="J642" i="14" s="1"/>
  <c r="K639" i="14"/>
  <c r="K638" i="14" s="1"/>
  <c r="K637" i="14" s="1"/>
  <c r="K636" i="14" s="1"/>
  <c r="K635" i="14" s="1"/>
  <c r="K634" i="14" s="1"/>
  <c r="K633" i="14" s="1"/>
  <c r="J638" i="14"/>
  <c r="J637" i="14" s="1"/>
  <c r="J636" i="14" s="1"/>
  <c r="J635" i="14" s="1"/>
  <c r="J634" i="14" s="1"/>
  <c r="J633" i="14" s="1"/>
  <c r="K632" i="14"/>
  <c r="K631" i="14" s="1"/>
  <c r="K630" i="14" s="1"/>
  <c r="K629" i="14" s="1"/>
  <c r="K628" i="14" s="1"/>
  <c r="K627" i="14" s="1"/>
  <c r="K626" i="14" s="1"/>
  <c r="J631" i="14"/>
  <c r="J630" i="14" s="1"/>
  <c r="J629" i="14" s="1"/>
  <c r="J628" i="14" s="1"/>
  <c r="J627" i="14" s="1"/>
  <c r="J626" i="14" s="1"/>
  <c r="K625" i="14"/>
  <c r="K624" i="14"/>
  <c r="J623" i="14"/>
  <c r="J622" i="14" s="1"/>
  <c r="J621" i="14" s="1"/>
  <c r="J620" i="14" s="1"/>
  <c r="K619" i="14"/>
  <c r="K618" i="14" s="1"/>
  <c r="K617" i="14" s="1"/>
  <c r="K616" i="14" s="1"/>
  <c r="J618" i="14"/>
  <c r="J617" i="14" s="1"/>
  <c r="J616" i="14" s="1"/>
  <c r="K615" i="14"/>
  <c r="K614" i="14" s="1"/>
  <c r="J614" i="14"/>
  <c r="K613" i="14"/>
  <c r="K612" i="14" s="1"/>
  <c r="J612" i="14"/>
  <c r="K611" i="14"/>
  <c r="K610" i="14" s="1"/>
  <c r="J610" i="14"/>
  <c r="K608" i="14"/>
  <c r="K607" i="14" s="1"/>
  <c r="K606" i="14" s="1"/>
  <c r="J607" i="14"/>
  <c r="J606" i="14" s="1"/>
  <c r="K602" i="14"/>
  <c r="K601" i="14"/>
  <c r="K600" i="14"/>
  <c r="J599" i="14"/>
  <c r="J598" i="14" s="1"/>
  <c r="J597" i="14" s="1"/>
  <c r="J596" i="14" s="1"/>
  <c r="J595" i="14" s="1"/>
  <c r="K591" i="14"/>
  <c r="K590" i="14" s="1"/>
  <c r="K589" i="14" s="1"/>
  <c r="K588" i="14" s="1"/>
  <c r="K587" i="14" s="1"/>
  <c r="K586" i="14" s="1"/>
  <c r="K585" i="14" s="1"/>
  <c r="J590" i="14"/>
  <c r="J589" i="14" s="1"/>
  <c r="J588" i="14" s="1"/>
  <c r="J587" i="14" s="1"/>
  <c r="J586" i="14" s="1"/>
  <c r="J585" i="14" s="1"/>
  <c r="K584" i="14"/>
  <c r="K583" i="14" s="1"/>
  <c r="K582" i="14" s="1"/>
  <c r="K581" i="14" s="1"/>
  <c r="K580" i="14" s="1"/>
  <c r="K579" i="14" s="1"/>
  <c r="K578" i="14" s="1"/>
  <c r="J583" i="14"/>
  <c r="J582" i="14" s="1"/>
  <c r="J581" i="14" s="1"/>
  <c r="J580" i="14" s="1"/>
  <c r="J579" i="14" s="1"/>
  <c r="J578" i="14" s="1"/>
  <c r="K577" i="14"/>
  <c r="K576" i="14"/>
  <c r="J575" i="14"/>
  <c r="J574" i="14" s="1"/>
  <c r="J573" i="14" s="1"/>
  <c r="J572" i="14" s="1"/>
  <c r="J571" i="14" s="1"/>
  <c r="K570" i="14"/>
  <c r="K569" i="14"/>
  <c r="K568" i="14"/>
  <c r="J567" i="14"/>
  <c r="J566" i="14" s="1"/>
  <c r="J565" i="14" s="1"/>
  <c r="J564" i="14" s="1"/>
  <c r="J563" i="14" s="1"/>
  <c r="K559" i="14"/>
  <c r="K558" i="14" s="1"/>
  <c r="J558" i="14"/>
  <c r="K557" i="14"/>
  <c r="K556" i="14" s="1"/>
  <c r="J556" i="14"/>
  <c r="K555" i="14"/>
  <c r="K554" i="14" s="1"/>
  <c r="J554" i="14"/>
  <c r="K553" i="14"/>
  <c r="K552" i="14" s="1"/>
  <c r="J552" i="14"/>
  <c r="K551" i="14"/>
  <c r="K549" i="14"/>
  <c r="K548" i="14" s="1"/>
  <c r="J549" i="14"/>
  <c r="J548" i="14" s="1"/>
  <c r="K542" i="14"/>
  <c r="K541" i="14"/>
  <c r="K540" i="14" s="1"/>
  <c r="K539" i="14" s="1"/>
  <c r="J541" i="14"/>
  <c r="J540" i="14" s="1"/>
  <c r="J539" i="14" s="1"/>
  <c r="K538" i="14"/>
  <c r="K537" i="14" s="1"/>
  <c r="J537" i="14"/>
  <c r="K536" i="14"/>
  <c r="K535" i="14" s="1"/>
  <c r="J535" i="14"/>
  <c r="K531" i="14"/>
  <c r="K530" i="14" s="1"/>
  <c r="K529" i="14" s="1"/>
  <c r="K528" i="14" s="1"/>
  <c r="J530" i="14"/>
  <c r="J529" i="14" s="1"/>
  <c r="J528" i="14" s="1"/>
  <c r="K527" i="14"/>
  <c r="K526" i="14" s="1"/>
  <c r="J526" i="14"/>
  <c r="K525" i="14"/>
  <c r="K524" i="14" s="1"/>
  <c r="J524" i="14"/>
  <c r="K520" i="14"/>
  <c r="K519" i="14" s="1"/>
  <c r="K518" i="14" s="1"/>
  <c r="K517" i="14" s="1"/>
  <c r="K516" i="14" s="1"/>
  <c r="J519" i="14"/>
  <c r="J518" i="14" s="1"/>
  <c r="J517" i="14" s="1"/>
  <c r="J516" i="14" s="1"/>
  <c r="K514" i="14"/>
  <c r="K513" i="14" s="1"/>
  <c r="K512" i="14" s="1"/>
  <c r="K511" i="14" s="1"/>
  <c r="K510" i="14" s="1"/>
  <c r="K509" i="14" s="1"/>
  <c r="J513" i="14"/>
  <c r="J512" i="14" s="1"/>
  <c r="J511" i="14" s="1"/>
  <c r="J510" i="14" s="1"/>
  <c r="J509" i="14" s="1"/>
  <c r="K508" i="14"/>
  <c r="K507" i="14" s="1"/>
  <c r="K506" i="14" s="1"/>
  <c r="K505" i="14" s="1"/>
  <c r="K504" i="14" s="1"/>
  <c r="K503" i="14" s="1"/>
  <c r="J507" i="14"/>
  <c r="J506" i="14" s="1"/>
  <c r="J505" i="14" s="1"/>
  <c r="J504" i="14" s="1"/>
  <c r="J503" i="14" s="1"/>
  <c r="K502" i="14"/>
  <c r="K501" i="14" s="1"/>
  <c r="K500" i="14" s="1"/>
  <c r="K499" i="14" s="1"/>
  <c r="K498" i="14" s="1"/>
  <c r="K497" i="14" s="1"/>
  <c r="J501" i="14"/>
  <c r="J500" i="14" s="1"/>
  <c r="J499" i="14" s="1"/>
  <c r="J498" i="14" s="1"/>
  <c r="J497" i="14" s="1"/>
  <c r="K495" i="14"/>
  <c r="K494" i="14" s="1"/>
  <c r="K493" i="14" s="1"/>
  <c r="K492" i="14" s="1"/>
  <c r="K491" i="14" s="1"/>
  <c r="K490" i="14" s="1"/>
  <c r="K489" i="14" s="1"/>
  <c r="J494" i="14"/>
  <c r="J493" i="14" s="1"/>
  <c r="J492" i="14" s="1"/>
  <c r="J491" i="14" s="1"/>
  <c r="J490" i="14" s="1"/>
  <c r="J489" i="14" s="1"/>
  <c r="K488" i="14"/>
  <c r="K487" i="14" s="1"/>
  <c r="K486" i="14" s="1"/>
  <c r="K485" i="14" s="1"/>
  <c r="K484" i="14" s="1"/>
  <c r="K483" i="14" s="1"/>
  <c r="J487" i="14"/>
  <c r="J486" i="14" s="1"/>
  <c r="J485" i="14" s="1"/>
  <c r="J484" i="14" s="1"/>
  <c r="J483" i="14" s="1"/>
  <c r="K482" i="14"/>
  <c r="K481" i="14" s="1"/>
  <c r="K480" i="14" s="1"/>
  <c r="K479" i="14" s="1"/>
  <c r="K478" i="14" s="1"/>
  <c r="K477" i="14" s="1"/>
  <c r="J481" i="14"/>
  <c r="J480" i="14" s="1"/>
  <c r="J479" i="14" s="1"/>
  <c r="J478" i="14" s="1"/>
  <c r="J477" i="14" s="1"/>
  <c r="K476" i="14"/>
  <c r="K475" i="14" s="1"/>
  <c r="J475" i="14"/>
  <c r="K474" i="14"/>
  <c r="K473" i="14" s="1"/>
  <c r="K472" i="14" s="1"/>
  <c r="K471" i="14" s="1"/>
  <c r="J473" i="14"/>
  <c r="K470" i="14"/>
  <c r="K469" i="14"/>
  <c r="K468" i="14" s="1"/>
  <c r="K467" i="14" s="1"/>
  <c r="J469" i="14"/>
  <c r="J468" i="14" s="1"/>
  <c r="J467" i="14" s="1"/>
  <c r="K465" i="14"/>
  <c r="K464" i="14" s="1"/>
  <c r="K463" i="14" s="1"/>
  <c r="K462" i="14" s="1"/>
  <c r="K461" i="14" s="1"/>
  <c r="J464" i="14"/>
  <c r="J463" i="14" s="1"/>
  <c r="J462" i="14" s="1"/>
  <c r="J461" i="14" s="1"/>
  <c r="K459" i="14"/>
  <c r="K458" i="14"/>
  <c r="J458" i="14"/>
  <c r="K457" i="14"/>
  <c r="K456" i="14" s="1"/>
  <c r="J456" i="14"/>
  <c r="K455" i="14"/>
  <c r="K454" i="14" s="1"/>
  <c r="J454" i="14"/>
  <c r="K453" i="14"/>
  <c r="K452" i="14" s="1"/>
  <c r="J452" i="14"/>
  <c r="K450" i="14"/>
  <c r="K449" i="14" s="1"/>
  <c r="K448" i="14" s="1"/>
  <c r="J449" i="14"/>
  <c r="J448" i="14" s="1"/>
  <c r="K443" i="14"/>
  <c r="K442" i="14"/>
  <c r="J442" i="14"/>
  <c r="K441" i="14"/>
  <c r="K440" i="14" s="1"/>
  <c r="J440" i="14"/>
  <c r="K439" i="14"/>
  <c r="K438" i="14" s="1"/>
  <c r="J438" i="14"/>
  <c r="K433" i="14"/>
  <c r="K432" i="14" s="1"/>
  <c r="K431" i="14" s="1"/>
  <c r="J432" i="14"/>
  <c r="J431" i="14" s="1"/>
  <c r="K430" i="14"/>
  <c r="K429" i="14" s="1"/>
  <c r="J429" i="14"/>
  <c r="K428" i="14"/>
  <c r="K427" i="14" s="1"/>
  <c r="J427" i="14"/>
  <c r="J426" i="14" s="1"/>
  <c r="K421" i="14"/>
  <c r="K420" i="14" s="1"/>
  <c r="K419" i="14" s="1"/>
  <c r="K418" i="14" s="1"/>
  <c r="K417" i="14" s="1"/>
  <c r="J420" i="14"/>
  <c r="J419" i="14" s="1"/>
  <c r="J418" i="14" s="1"/>
  <c r="J417" i="14" s="1"/>
  <c r="K416" i="14"/>
  <c r="K415" i="14" s="1"/>
  <c r="K414" i="14" s="1"/>
  <c r="K413" i="14" s="1"/>
  <c r="J415" i="14"/>
  <c r="J414" i="14" s="1"/>
  <c r="J413" i="14" s="1"/>
  <c r="K412" i="14"/>
  <c r="K411" i="14" s="1"/>
  <c r="K410" i="14" s="1"/>
  <c r="K409" i="14" s="1"/>
  <c r="J411" i="14"/>
  <c r="J410" i="14" s="1"/>
  <c r="J409" i="14" s="1"/>
  <c r="K406" i="14"/>
  <c r="K405" i="14" s="1"/>
  <c r="K404" i="14" s="1"/>
  <c r="K403" i="14" s="1"/>
  <c r="J405" i="14"/>
  <c r="J404" i="14" s="1"/>
  <c r="J403" i="14" s="1"/>
  <c r="K397" i="14"/>
  <c r="K396" i="14" s="1"/>
  <c r="K395" i="14" s="1"/>
  <c r="J396" i="14"/>
  <c r="J395" i="14" s="1"/>
  <c r="K393" i="14"/>
  <c r="K392" i="14"/>
  <c r="J392" i="14"/>
  <c r="K391" i="14"/>
  <c r="K390" i="14" s="1"/>
  <c r="J390" i="14"/>
  <c r="K389" i="14"/>
  <c r="K388" i="14" s="1"/>
  <c r="J388" i="14"/>
  <c r="K386" i="14"/>
  <c r="K385" i="14"/>
  <c r="K384" i="14" s="1"/>
  <c r="J384" i="14"/>
  <c r="K383" i="14"/>
  <c r="K382" i="14"/>
  <c r="K381" i="14" s="1"/>
  <c r="J381" i="14"/>
  <c r="J380" i="14" s="1"/>
  <c r="K379" i="14"/>
  <c r="K378" i="14" s="1"/>
  <c r="J378" i="14"/>
  <c r="K377" i="14"/>
  <c r="K376" i="14" s="1"/>
  <c r="J376" i="14"/>
  <c r="K375" i="14"/>
  <c r="K374" i="14" s="1"/>
  <c r="J374" i="14"/>
  <c r="K373" i="14"/>
  <c r="K372" i="14" s="1"/>
  <c r="J372" i="14"/>
  <c r="K370" i="14"/>
  <c r="K369" i="14" s="1"/>
  <c r="J369" i="14"/>
  <c r="J366" i="14" s="1"/>
  <c r="K368" i="14"/>
  <c r="K367" i="14" s="1"/>
  <c r="J367" i="14"/>
  <c r="K365" i="14"/>
  <c r="K364" i="14" s="1"/>
  <c r="J364" i="14"/>
  <c r="K363" i="14"/>
  <c r="K362" i="14" s="1"/>
  <c r="J362" i="14"/>
  <c r="K361" i="14"/>
  <c r="K360" i="14" s="1"/>
  <c r="J360" i="14"/>
  <c r="K359" i="14"/>
  <c r="K358" i="14" s="1"/>
  <c r="J358" i="14"/>
  <c r="K354" i="14"/>
  <c r="K353" i="14" s="1"/>
  <c r="K352" i="14" s="1"/>
  <c r="K351" i="14" s="1"/>
  <c r="K350" i="14" s="1"/>
  <c r="J353" i="14"/>
  <c r="J352" i="14" s="1"/>
  <c r="J351" i="14" s="1"/>
  <c r="J350" i="14" s="1"/>
  <c r="K334" i="14"/>
  <c r="J331" i="14"/>
  <c r="J330" i="14" s="1"/>
  <c r="K329" i="14"/>
  <c r="K328" i="14" s="1"/>
  <c r="J328" i="14"/>
  <c r="K327" i="14"/>
  <c r="K326" i="14" s="1"/>
  <c r="J326" i="14"/>
  <c r="K325" i="14"/>
  <c r="K324" i="14" s="1"/>
  <c r="J324" i="14"/>
  <c r="K323" i="14"/>
  <c r="K322" i="14"/>
  <c r="K321" i="14" s="1"/>
  <c r="J321" i="14"/>
  <c r="K319" i="14"/>
  <c r="K318" i="14" s="1"/>
  <c r="J318" i="14"/>
  <c r="K317" i="14"/>
  <c r="K316" i="14"/>
  <c r="J315" i="14"/>
  <c r="K310" i="14"/>
  <c r="K309" i="14"/>
  <c r="J309" i="14"/>
  <c r="K308" i="14"/>
  <c r="K307" i="14" s="1"/>
  <c r="J307" i="14"/>
  <c r="K305" i="14"/>
  <c r="K304" i="14" s="1"/>
  <c r="J304" i="14"/>
  <c r="K303" i="14"/>
  <c r="K302" i="14" s="1"/>
  <c r="J302" i="14"/>
  <c r="K301" i="14"/>
  <c r="K300" i="14" s="1"/>
  <c r="J300" i="14"/>
  <c r="K299" i="14"/>
  <c r="K298" i="14"/>
  <c r="J297" i="14"/>
  <c r="K296" i="14"/>
  <c r="K295" i="14"/>
  <c r="J294" i="14"/>
  <c r="K291" i="14"/>
  <c r="K290" i="14" s="1"/>
  <c r="K289" i="14" s="1"/>
  <c r="K288" i="14" s="1"/>
  <c r="J290" i="14"/>
  <c r="J289" i="14" s="1"/>
  <c r="J288" i="14" s="1"/>
  <c r="K284" i="14"/>
  <c r="K283" i="14" s="1"/>
  <c r="K282" i="14" s="1"/>
  <c r="K281" i="14" s="1"/>
  <c r="K280" i="14" s="1"/>
  <c r="J283" i="14"/>
  <c r="J282" i="14" s="1"/>
  <c r="J281" i="14" s="1"/>
  <c r="J280" i="14" s="1"/>
  <c r="K279" i="14"/>
  <c r="K278" i="14" s="1"/>
  <c r="K277" i="14" s="1"/>
  <c r="K276" i="14" s="1"/>
  <c r="J278" i="14"/>
  <c r="J277" i="14" s="1"/>
  <c r="J276" i="14" s="1"/>
  <c r="K275" i="14"/>
  <c r="K274" i="14" s="1"/>
  <c r="K273" i="14" s="1"/>
  <c r="K272" i="14" s="1"/>
  <c r="J274" i="14"/>
  <c r="J273" i="14" s="1"/>
  <c r="J272" i="14" s="1"/>
  <c r="K269" i="14"/>
  <c r="K268" i="14" s="1"/>
  <c r="K267" i="14" s="1"/>
  <c r="K266" i="14" s="1"/>
  <c r="J268" i="14"/>
  <c r="J267" i="14" s="1"/>
  <c r="J266" i="14" s="1"/>
  <c r="K260" i="14"/>
  <c r="K259" i="14"/>
  <c r="J258" i="14"/>
  <c r="K257" i="14"/>
  <c r="K256" i="14"/>
  <c r="J255" i="14"/>
  <c r="K253" i="14"/>
  <c r="K252" i="14" s="1"/>
  <c r="K251" i="14" s="1"/>
  <c r="J252" i="14"/>
  <c r="J251" i="14" s="1"/>
  <c r="K249" i="14"/>
  <c r="K248" i="14" s="1"/>
  <c r="K247" i="14" s="1"/>
  <c r="J248" i="14"/>
  <c r="J247" i="14" s="1"/>
  <c r="K244" i="14"/>
  <c r="K243" i="14"/>
  <c r="J242" i="14"/>
  <c r="J241" i="14" s="1"/>
  <c r="J240" i="14" s="1"/>
  <c r="J239" i="14" s="1"/>
  <c r="J238" i="14" s="1"/>
  <c r="K237" i="14"/>
  <c r="K236" i="14" s="1"/>
  <c r="K235" i="14" s="1"/>
  <c r="K234" i="14" s="1"/>
  <c r="J236" i="14"/>
  <c r="J235" i="14" s="1"/>
  <c r="J234" i="14" s="1"/>
  <c r="K233" i="14"/>
  <c r="K232" i="14" s="1"/>
  <c r="K231" i="14" s="1"/>
  <c r="K230" i="14" s="1"/>
  <c r="J232" i="14"/>
  <c r="J231" i="14" s="1"/>
  <c r="J230" i="14" s="1"/>
  <c r="K227" i="14"/>
  <c r="K226" i="14" s="1"/>
  <c r="K225" i="14" s="1"/>
  <c r="J226" i="14"/>
  <c r="J225" i="14" s="1"/>
  <c r="K224" i="14"/>
  <c r="K223" i="14" s="1"/>
  <c r="K222" i="14" s="1"/>
  <c r="J223" i="14"/>
  <c r="J222" i="14" s="1"/>
  <c r="K219" i="14"/>
  <c r="K218" i="14" s="1"/>
  <c r="J218" i="14"/>
  <c r="K217" i="14"/>
  <c r="K216" i="14" s="1"/>
  <c r="J216" i="14"/>
  <c r="K210" i="14"/>
  <c r="K209" i="14" s="1"/>
  <c r="K208" i="14" s="1"/>
  <c r="J209" i="14"/>
  <c r="J208" i="14" s="1"/>
  <c r="K207" i="14"/>
  <c r="K206" i="14" s="1"/>
  <c r="J206" i="14"/>
  <c r="K205" i="14"/>
  <c r="K204" i="14"/>
  <c r="J204" i="14"/>
  <c r="K203" i="14"/>
  <c r="K202" i="14" s="1"/>
  <c r="J202" i="14"/>
  <c r="K201" i="14"/>
  <c r="K200" i="14" s="1"/>
  <c r="J200" i="14"/>
  <c r="K195" i="14"/>
  <c r="K194" i="14"/>
  <c r="K193" i="14"/>
  <c r="J192" i="14"/>
  <c r="J191" i="14" s="1"/>
  <c r="J190" i="14" s="1"/>
  <c r="K189" i="14"/>
  <c r="K188" i="14" s="1"/>
  <c r="J188" i="14"/>
  <c r="K187" i="14"/>
  <c r="K186" i="14"/>
  <c r="J185" i="14"/>
  <c r="K180" i="14"/>
  <c r="K179" i="14"/>
  <c r="K178" i="14"/>
  <c r="J177" i="14"/>
  <c r="J176" i="14" s="1"/>
  <c r="J175" i="14" s="1"/>
  <c r="K174" i="14"/>
  <c r="K173" i="14" s="1"/>
  <c r="K172" i="14" s="1"/>
  <c r="K171" i="14" s="1"/>
  <c r="J173" i="14"/>
  <c r="J172" i="14" s="1"/>
  <c r="J171" i="14" s="1"/>
  <c r="K162" i="14"/>
  <c r="K161" i="14" s="1"/>
  <c r="J161" i="14"/>
  <c r="K160" i="14"/>
  <c r="K159" i="14" s="1"/>
  <c r="J159" i="14"/>
  <c r="K158" i="14"/>
  <c r="K157" i="14" s="1"/>
  <c r="J157" i="14"/>
  <c r="K155" i="14"/>
  <c r="K154" i="14"/>
  <c r="J154" i="14"/>
  <c r="K153" i="14"/>
  <c r="K152" i="14" s="1"/>
  <c r="J152" i="14"/>
  <c r="K151" i="14"/>
  <c r="K150" i="14" s="1"/>
  <c r="J150" i="14"/>
  <c r="K149" i="14"/>
  <c r="K148" i="14" s="1"/>
  <c r="J148" i="14"/>
  <c r="K147" i="14"/>
  <c r="K146" i="14" s="1"/>
  <c r="J146" i="14"/>
  <c r="K143" i="14"/>
  <c r="K142" i="14"/>
  <c r="K141" i="14" s="1"/>
  <c r="K140" i="14" s="1"/>
  <c r="K139" i="14" s="1"/>
  <c r="J141" i="14"/>
  <c r="J140" i="14" s="1"/>
  <c r="J139" i="14" s="1"/>
  <c r="K137" i="14"/>
  <c r="K136" i="14" s="1"/>
  <c r="K135" i="14" s="1"/>
  <c r="K134" i="14" s="1"/>
  <c r="J136" i="14"/>
  <c r="J135" i="14" s="1"/>
  <c r="J134" i="14" s="1"/>
  <c r="K133" i="14"/>
  <c r="K132" i="14" s="1"/>
  <c r="J132" i="14"/>
  <c r="K131" i="14"/>
  <c r="K130" i="14" s="1"/>
  <c r="J130" i="14"/>
  <c r="K129" i="14"/>
  <c r="K128" i="14" s="1"/>
  <c r="J128" i="14"/>
  <c r="K127" i="14"/>
  <c r="K126" i="14" s="1"/>
  <c r="J126" i="14"/>
  <c r="K125" i="14"/>
  <c r="K124" i="14"/>
  <c r="J123" i="14"/>
  <c r="K119" i="14"/>
  <c r="K118" i="14" s="1"/>
  <c r="K117" i="14" s="1"/>
  <c r="K116" i="14" s="1"/>
  <c r="K115" i="14" s="1"/>
  <c r="J118" i="14"/>
  <c r="J117" i="14" s="1"/>
  <c r="J116" i="14" s="1"/>
  <c r="J115" i="14" s="1"/>
  <c r="K114" i="14"/>
  <c r="K113" i="14" s="1"/>
  <c r="K112" i="14" s="1"/>
  <c r="J113" i="14"/>
  <c r="J112" i="14" s="1"/>
  <c r="K111" i="14"/>
  <c r="K110" i="14" s="1"/>
  <c r="K109" i="14" s="1"/>
  <c r="J110" i="14"/>
  <c r="J109" i="14" s="1"/>
  <c r="K105" i="14"/>
  <c r="K104" i="14" s="1"/>
  <c r="K103" i="14" s="1"/>
  <c r="K102" i="14" s="1"/>
  <c r="J104" i="14"/>
  <c r="J103" i="14" s="1"/>
  <c r="J102" i="14" s="1"/>
  <c r="K101" i="14"/>
  <c r="K100" i="14" s="1"/>
  <c r="K99" i="14" s="1"/>
  <c r="K98" i="14" s="1"/>
  <c r="J100" i="14"/>
  <c r="J99" i="14" s="1"/>
  <c r="J98" i="14" s="1"/>
  <c r="K97" i="14"/>
  <c r="K96" i="14" s="1"/>
  <c r="K95" i="14" s="1"/>
  <c r="K94" i="14" s="1"/>
  <c r="K93" i="14" s="1"/>
  <c r="K92" i="14" s="1"/>
  <c r="J96" i="14"/>
  <c r="J95" i="14" s="1"/>
  <c r="J94" i="14" s="1"/>
  <c r="J93" i="14" s="1"/>
  <c r="J92" i="14" s="1"/>
  <c r="K91" i="14"/>
  <c r="K90" i="14"/>
  <c r="J90" i="14"/>
  <c r="K89" i="14"/>
  <c r="K88" i="14" s="1"/>
  <c r="J88" i="14"/>
  <c r="K87" i="14"/>
  <c r="K86" i="14"/>
  <c r="J85" i="14"/>
  <c r="K84" i="14"/>
  <c r="K83" i="14"/>
  <c r="J82" i="14"/>
  <c r="K81" i="14"/>
  <c r="K80" i="14" s="1"/>
  <c r="J80" i="14"/>
  <c r="K79" i="14"/>
  <c r="K78" i="14" s="1"/>
  <c r="J78" i="14"/>
  <c r="K77" i="14"/>
  <c r="K76" i="14" s="1"/>
  <c r="J76" i="14"/>
  <c r="K75" i="14"/>
  <c r="K74" i="14"/>
  <c r="K73" i="14"/>
  <c r="K72" i="14"/>
  <c r="J71" i="14"/>
  <c r="K67" i="14"/>
  <c r="K66" i="14" s="1"/>
  <c r="K65" i="14" s="1"/>
  <c r="K64" i="14" s="1"/>
  <c r="K63" i="14" s="1"/>
  <c r="J66" i="14"/>
  <c r="J65" i="14" s="1"/>
  <c r="J64" i="14" s="1"/>
  <c r="J63" i="14" s="1"/>
  <c r="K61" i="14"/>
  <c r="K60" i="14" s="1"/>
  <c r="K59" i="14" s="1"/>
  <c r="K58" i="14" s="1"/>
  <c r="J60" i="14"/>
  <c r="J59" i="14" s="1"/>
  <c r="J58" i="14" s="1"/>
  <c r="K54" i="14"/>
  <c r="K53" i="14" s="1"/>
  <c r="J53" i="14"/>
  <c r="K52" i="14"/>
  <c r="K51" i="14" s="1"/>
  <c r="J51" i="14"/>
  <c r="K47" i="14"/>
  <c r="K46" i="14" s="1"/>
  <c r="K45" i="14" s="1"/>
  <c r="K44" i="14" s="1"/>
  <c r="J46" i="14"/>
  <c r="J45" i="14" s="1"/>
  <c r="J44" i="14" s="1"/>
  <c r="K43" i="14"/>
  <c r="K42" i="14" s="1"/>
  <c r="J42" i="14"/>
  <c r="K41" i="14"/>
  <c r="K40" i="14" s="1"/>
  <c r="J40" i="14"/>
  <c r="K39" i="14"/>
  <c r="K38" i="14"/>
  <c r="J37" i="14"/>
  <c r="K31" i="14"/>
  <c r="K30" i="14" s="1"/>
  <c r="K29" i="14" s="1"/>
  <c r="K28" i="14" s="1"/>
  <c r="K27" i="14" s="1"/>
  <c r="J30" i="14"/>
  <c r="J29" i="14" s="1"/>
  <c r="J28" i="14" s="1"/>
  <c r="J27" i="14" s="1"/>
  <c r="K26" i="14"/>
  <c r="K25" i="14" s="1"/>
  <c r="K24" i="14" s="1"/>
  <c r="K23" i="14" s="1"/>
  <c r="J25" i="14"/>
  <c r="J24" i="14" s="1"/>
  <c r="J23" i="14" s="1"/>
  <c r="K22" i="14"/>
  <c r="K21" i="14" s="1"/>
  <c r="J21" i="14"/>
  <c r="K20" i="14"/>
  <c r="K19" i="14"/>
  <c r="J18" i="14"/>
  <c r="K17" i="14"/>
  <c r="K16" i="14" s="1"/>
  <c r="J16" i="14"/>
  <c r="K37" i="14" l="1"/>
  <c r="J472" i="14"/>
  <c r="J471" i="14" s="1"/>
  <c r="N398" i="14"/>
  <c r="N1047" i="14"/>
  <c r="N1046" i="14" s="1"/>
  <c r="N1045" i="14" s="1"/>
  <c r="E504" i="17"/>
  <c r="E498" i="17" s="1"/>
  <c r="L348" i="17"/>
  <c r="I244" i="17"/>
  <c r="K306" i="14"/>
  <c r="I12" i="17"/>
  <c r="K319" i="17"/>
  <c r="K185" i="14"/>
  <c r="K184" i="14" s="1"/>
  <c r="K183" i="14" s="1"/>
  <c r="K215" i="14"/>
  <c r="K214" i="14" s="1"/>
  <c r="K213" i="14" s="1"/>
  <c r="J675" i="14"/>
  <c r="J674" i="14" s="1"/>
  <c r="J673" i="14" s="1"/>
  <c r="J735" i="14"/>
  <c r="J734" i="14" s="1"/>
  <c r="J1051" i="14"/>
  <c r="N258" i="14"/>
  <c r="N315" i="14"/>
  <c r="N314" i="14" s="1"/>
  <c r="N623" i="14"/>
  <c r="N622" i="14" s="1"/>
  <c r="N621" i="14" s="1"/>
  <c r="N620" i="14" s="1"/>
  <c r="J15" i="14"/>
  <c r="J14" i="14" s="1"/>
  <c r="J50" i="14"/>
  <c r="J49" i="14" s="1"/>
  <c r="J48" i="14" s="1"/>
  <c r="J215" i="14"/>
  <c r="J214" i="14" s="1"/>
  <c r="J213" i="14" s="1"/>
  <c r="K426" i="14"/>
  <c r="M261" i="14"/>
  <c r="M337" i="14"/>
  <c r="J184" i="14"/>
  <c r="J183" i="14" s="1"/>
  <c r="M156" i="14"/>
  <c r="N769" i="14"/>
  <c r="N768" i="14" s="1"/>
  <c r="H276" i="17"/>
  <c r="K504" i="17"/>
  <c r="K498" i="17" s="1"/>
  <c r="F319" i="17"/>
  <c r="E276" i="17"/>
  <c r="E275" i="17" s="1"/>
  <c r="K481" i="17"/>
  <c r="K476" i="17" s="1"/>
  <c r="L319" i="17"/>
  <c r="E368" i="17"/>
  <c r="I319" i="17"/>
  <c r="E448" i="17"/>
  <c r="H481" i="17"/>
  <c r="H476" i="17" s="1"/>
  <c r="J523" i="14"/>
  <c r="J522" i="14" s="1"/>
  <c r="J521" i="14" s="1"/>
  <c r="N754" i="14"/>
  <c r="J387" i="14"/>
  <c r="K1024" i="14"/>
  <c r="K1023" i="14" s="1"/>
  <c r="K1022" i="14" s="1"/>
  <c r="K1021" i="14" s="1"/>
  <c r="K1020" i="14" s="1"/>
  <c r="K1036" i="14"/>
  <c r="N37" i="14"/>
  <c r="N185" i="14"/>
  <c r="N184" i="14" s="1"/>
  <c r="N183" i="14" s="1"/>
  <c r="M675" i="14"/>
  <c r="M674" i="14" s="1"/>
  <c r="M673" i="14" s="1"/>
  <c r="N683" i="14"/>
  <c r="M735" i="14"/>
  <c r="M734" i="14" s="1"/>
  <c r="M867" i="14"/>
  <c r="M900" i="14"/>
  <c r="M899" i="14" s="1"/>
  <c r="M898" i="14" s="1"/>
  <c r="N908" i="14"/>
  <c r="N907" i="14" s="1"/>
  <c r="N906" i="14" s="1"/>
  <c r="K917" i="14"/>
  <c r="K916" i="14" s="1"/>
  <c r="K915" i="14" s="1"/>
  <c r="K914" i="14" s="1"/>
  <c r="M751" i="14"/>
  <c r="K357" i="14"/>
  <c r="K387" i="14"/>
  <c r="J683" i="14"/>
  <c r="J682" i="14" s="1"/>
  <c r="K759" i="14"/>
  <c r="J337" i="14"/>
  <c r="J398" i="14"/>
  <c r="J394" i="14" s="1"/>
  <c r="M184" i="14"/>
  <c r="M183" i="14" s="1"/>
  <c r="M182" i="14" s="1"/>
  <c r="M181" i="14" s="1"/>
  <c r="M215" i="14"/>
  <c r="M214" i="14" s="1"/>
  <c r="M213" i="14" s="1"/>
  <c r="M306" i="14"/>
  <c r="M314" i="14"/>
  <c r="M398" i="14"/>
  <c r="M394" i="14" s="1"/>
  <c r="N599" i="14"/>
  <c r="N598" i="14" s="1"/>
  <c r="N597" i="14" s="1"/>
  <c r="N596" i="14" s="1"/>
  <c r="N595" i="14" s="1"/>
  <c r="N654" i="14"/>
  <c r="N653" i="14" s="1"/>
  <c r="M683" i="14"/>
  <c r="M682" i="14" s="1"/>
  <c r="N1014" i="14"/>
  <c r="N1013" i="14" s="1"/>
  <c r="N1012" i="14" s="1"/>
  <c r="N1011" i="14" s="1"/>
  <c r="N1010" i="14" s="1"/>
  <c r="J466" i="14"/>
  <c r="J460" i="14" s="1"/>
  <c r="K523" i="14"/>
  <c r="K522" i="14" s="1"/>
  <c r="K521" i="14" s="1"/>
  <c r="N177" i="14"/>
  <c r="N176" i="14" s="1"/>
  <c r="N175" i="14" s="1"/>
  <c r="N170" i="14" s="1"/>
  <c r="N169" i="14" s="1"/>
  <c r="N215" i="14"/>
  <c r="N214" i="14" s="1"/>
  <c r="N213" i="14" s="1"/>
  <c r="M862" i="14"/>
  <c r="N984" i="14"/>
  <c r="K675" i="14"/>
  <c r="K674" i="14" s="1"/>
  <c r="K673" i="14" s="1"/>
  <c r="K792" i="14"/>
  <c r="K791" i="14" s="1"/>
  <c r="K790" i="14" s="1"/>
  <c r="K789" i="14" s="1"/>
  <c r="K788" i="14" s="1"/>
  <c r="K811" i="14"/>
  <c r="K810" i="14" s="1"/>
  <c r="K809" i="14" s="1"/>
  <c r="K808" i="14" s="1"/>
  <c r="K807" i="14" s="1"/>
  <c r="K806" i="14" s="1"/>
  <c r="J36" i="14"/>
  <c r="J35" i="14" s="1"/>
  <c r="J34" i="14" s="1"/>
  <c r="K156" i="14"/>
  <c r="J199" i="14"/>
  <c r="J198" i="14" s="1"/>
  <c r="J197" i="14" s="1"/>
  <c r="J196" i="14" s="1"/>
  <c r="K294" i="14"/>
  <c r="J293" i="14"/>
  <c r="J314" i="14"/>
  <c r="K670" i="14"/>
  <c r="K777" i="14"/>
  <c r="K776" i="14" s="1"/>
  <c r="K775" i="14" s="1"/>
  <c r="K774" i="14" s="1"/>
  <c r="K773" i="14" s="1"/>
  <c r="K772" i="14" s="1"/>
  <c r="J792" i="14"/>
  <c r="J791" i="14" s="1"/>
  <c r="J790" i="14" s="1"/>
  <c r="J789" i="14" s="1"/>
  <c r="J788" i="14" s="1"/>
  <c r="K984" i="14"/>
  <c r="K981" i="14" s="1"/>
  <c r="K980" i="14" s="1"/>
  <c r="K979" i="14" s="1"/>
  <c r="K973" i="14" s="1"/>
  <c r="J1001" i="14"/>
  <c r="J1000" i="14" s="1"/>
  <c r="J999" i="14" s="1"/>
  <c r="J998" i="14" s="1"/>
  <c r="J1033" i="14"/>
  <c r="J1032" i="14" s="1"/>
  <c r="J1031" i="14" s="1"/>
  <c r="K1042" i="14"/>
  <c r="K1041" i="14" s="1"/>
  <c r="K1040" i="14" s="1"/>
  <c r="N18" i="14"/>
  <c r="N15" i="14" s="1"/>
  <c r="N14" i="14" s="1"/>
  <c r="N13" i="14" s="1"/>
  <c r="N12" i="14" s="1"/>
  <c r="N192" i="14"/>
  <c r="N191" i="14" s="1"/>
  <c r="N190" i="14" s="1"/>
  <c r="M437" i="14"/>
  <c r="M436" i="14" s="1"/>
  <c r="M435" i="14" s="1"/>
  <c r="M434" i="14" s="1"/>
  <c r="N670" i="14"/>
  <c r="N777" i="14"/>
  <c r="N776" i="14" s="1"/>
  <c r="N775" i="14" s="1"/>
  <c r="N774" i="14" s="1"/>
  <c r="N773" i="14" s="1"/>
  <c r="N772" i="14" s="1"/>
  <c r="M857" i="14"/>
  <c r="N917" i="14"/>
  <c r="N916" i="14" s="1"/>
  <c r="N915" i="14" s="1"/>
  <c r="N914" i="14" s="1"/>
  <c r="M1051" i="14"/>
  <c r="M1058" i="14"/>
  <c r="M1057" i="14" s="1"/>
  <c r="M1056" i="14" s="1"/>
  <c r="J122" i="14"/>
  <c r="J121" i="14" s="1"/>
  <c r="J120" i="14" s="1"/>
  <c r="J898" i="14"/>
  <c r="M366" i="14"/>
  <c r="J254" i="14"/>
  <c r="J776" i="14"/>
  <c r="J775" i="14" s="1"/>
  <c r="J774" i="14" s="1"/>
  <c r="J773" i="14" s="1"/>
  <c r="J772" i="14" s="1"/>
  <c r="K857" i="14"/>
  <c r="J1039" i="14"/>
  <c r="K867" i="14"/>
  <c r="N123" i="14"/>
  <c r="N122" i="14" s="1"/>
  <c r="N121" i="14" s="1"/>
  <c r="N120" i="14" s="1"/>
  <c r="M145" i="14"/>
  <c r="M144" i="14" s="1"/>
  <c r="M138" i="14" s="1"/>
  <c r="M199" i="14"/>
  <c r="M198" i="14" s="1"/>
  <c r="M197" i="14" s="1"/>
  <c r="M196" i="14" s="1"/>
  <c r="M229" i="14"/>
  <c r="M228" i="14" s="1"/>
  <c r="M254" i="14"/>
  <c r="M250" i="14" s="1"/>
  <c r="M246" i="14" s="1"/>
  <c r="M245" i="14" s="1"/>
  <c r="N294" i="14"/>
  <c r="M293" i="14"/>
  <c r="M292" i="14" s="1"/>
  <c r="M287" i="14" s="1"/>
  <c r="M286" i="14" s="1"/>
  <c r="N337" i="14"/>
  <c r="N675" i="14"/>
  <c r="N674" i="14" s="1"/>
  <c r="N673" i="14" s="1"/>
  <c r="N759" i="14"/>
  <c r="M776" i="14"/>
  <c r="M775" i="14" s="1"/>
  <c r="M774" i="14" s="1"/>
  <c r="M773" i="14" s="1"/>
  <c r="M772" i="14" s="1"/>
  <c r="N862" i="14"/>
  <c r="M915" i="14"/>
  <c r="M914" i="14" s="1"/>
  <c r="M942" i="14"/>
  <c r="M935" i="14" s="1"/>
  <c r="M981" i="14"/>
  <c r="M980" i="14" s="1"/>
  <c r="M979" i="14" s="1"/>
  <c r="M973" i="14" s="1"/>
  <c r="H448" i="17"/>
  <c r="K46" i="17"/>
  <c r="E244" i="17"/>
  <c r="L481" i="17"/>
  <c r="L476" i="17" s="1"/>
  <c r="I276" i="17"/>
  <c r="I90" i="17"/>
  <c r="L505" i="17"/>
  <c r="H90" i="17"/>
  <c r="E90" i="17"/>
  <c r="E89" i="17" s="1"/>
  <c r="L448" i="17"/>
  <c r="K244" i="17"/>
  <c r="H504" i="17"/>
  <c r="H498" i="17" s="1"/>
  <c r="H406" i="17"/>
  <c r="H405" i="17" s="1"/>
  <c r="K448" i="17"/>
  <c r="L276" i="17"/>
  <c r="E179" i="17"/>
  <c r="F481" i="17"/>
  <c r="F476" i="17" s="1"/>
  <c r="K199" i="14"/>
  <c r="K198" i="14" s="1"/>
  <c r="K197" i="14" s="1"/>
  <c r="K196" i="14" s="1"/>
  <c r="L406" i="17"/>
  <c r="F244" i="17"/>
  <c r="K276" i="17"/>
  <c r="H179" i="17"/>
  <c r="J13" i="14"/>
  <c r="N221" i="14"/>
  <c r="N220" i="14" s="1"/>
  <c r="N715" i="14"/>
  <c r="K221" i="14"/>
  <c r="K220" i="14" s="1"/>
  <c r="K229" i="14"/>
  <c r="K228" i="14" s="1"/>
  <c r="K715" i="14"/>
  <c r="J182" i="14"/>
  <c r="J181" i="14" s="1"/>
  <c r="K332" i="14"/>
  <c r="K331" i="14" s="1"/>
  <c r="K330" i="14" s="1"/>
  <c r="K609" i="14"/>
  <c r="K605" i="14" s="1"/>
  <c r="K604" i="14" s="1"/>
  <c r="K682" i="14"/>
  <c r="N85" i="14"/>
  <c r="M271" i="14"/>
  <c r="M270" i="14" s="1"/>
  <c r="J170" i="14"/>
  <c r="J169" i="14" s="1"/>
  <c r="N297" i="14"/>
  <c r="K425" i="14"/>
  <c r="K424" i="14" s="1"/>
  <c r="K423" i="14" s="1"/>
  <c r="J320" i="14"/>
  <c r="J108" i="14"/>
  <c r="J107" i="14" s="1"/>
  <c r="K380" i="14"/>
  <c r="K547" i="14"/>
  <c r="K546" i="14" s="1"/>
  <c r="K545" i="14" s="1"/>
  <c r="K544" i="14" s="1"/>
  <c r="K543" i="14" s="1"/>
  <c r="K623" i="14"/>
  <c r="K622" i="14" s="1"/>
  <c r="K621" i="14" s="1"/>
  <c r="K620" i="14" s="1"/>
  <c r="J751" i="14"/>
  <c r="K36" i="14"/>
  <c r="K35" i="14" s="1"/>
  <c r="K34" i="14" s="1"/>
  <c r="J145" i="14"/>
  <c r="J70" i="14"/>
  <c r="J69" i="14" s="1"/>
  <c r="J68" i="14" s="1"/>
  <c r="K85" i="14"/>
  <c r="K82" i="14"/>
  <c r="K145" i="14"/>
  <c r="K144" i="14" s="1"/>
  <c r="K138" i="14" s="1"/>
  <c r="K242" i="14"/>
  <c r="K241" i="14" s="1"/>
  <c r="K240" i="14" s="1"/>
  <c r="K239" i="14" s="1"/>
  <c r="K238" i="14" s="1"/>
  <c r="K820" i="14"/>
  <c r="K819" i="14" s="1"/>
  <c r="K408" i="14"/>
  <c r="K407" i="14" s="1"/>
  <c r="K667" i="14"/>
  <c r="K694" i="14"/>
  <c r="J1058" i="14"/>
  <c r="J1057" i="14" s="1"/>
  <c r="J1056" i="14" s="1"/>
  <c r="N199" i="14"/>
  <c r="N198" i="14" s="1"/>
  <c r="N197" i="14" s="1"/>
  <c r="N196" i="14" s="1"/>
  <c r="N366" i="14"/>
  <c r="M547" i="14"/>
  <c r="M546" i="14" s="1"/>
  <c r="M545" i="14" s="1"/>
  <c r="M544" i="14" s="1"/>
  <c r="M543" i="14" s="1"/>
  <c r="J229" i="14"/>
  <c r="J228" i="14" s="1"/>
  <c r="K258" i="14"/>
  <c r="K315" i="14"/>
  <c r="K314" i="14" s="1"/>
  <c r="K371" i="14"/>
  <c r="J371" i="14"/>
  <c r="J408" i="14"/>
  <c r="J407" i="14" s="1"/>
  <c r="J437" i="14"/>
  <c r="J436" i="14" s="1"/>
  <c r="J435" i="14" s="1"/>
  <c r="J434" i="14" s="1"/>
  <c r="K466" i="14"/>
  <c r="K460" i="14" s="1"/>
  <c r="J534" i="14"/>
  <c r="J533" i="14" s="1"/>
  <c r="J667" i="14"/>
  <c r="J663" i="14" s="1"/>
  <c r="J715" i="14"/>
  <c r="K736" i="14"/>
  <c r="K735" i="14" s="1"/>
  <c r="K734" i="14" s="1"/>
  <c r="J745" i="14"/>
  <c r="J837" i="14"/>
  <c r="J836" i="14" s="1"/>
  <c r="J835" i="14" s="1"/>
  <c r="J852" i="14"/>
  <c r="J862" i="14"/>
  <c r="K908" i="14"/>
  <c r="K907" i="14" s="1"/>
  <c r="K906" i="14" s="1"/>
  <c r="M36" i="14"/>
  <c r="M35" i="14" s="1"/>
  <c r="M34" i="14" s="1"/>
  <c r="N145" i="14"/>
  <c r="N387" i="14"/>
  <c r="N426" i="14"/>
  <c r="N425" i="14" s="1"/>
  <c r="N424" i="14" s="1"/>
  <c r="N423" i="14" s="1"/>
  <c r="K18" i="14"/>
  <c r="K15" i="14" s="1"/>
  <c r="K14" i="14" s="1"/>
  <c r="K13" i="14" s="1"/>
  <c r="K12" i="14" s="1"/>
  <c r="K123" i="14"/>
  <c r="K122" i="14" s="1"/>
  <c r="K121" i="14" s="1"/>
  <c r="K120" i="14" s="1"/>
  <c r="J156" i="14"/>
  <c r="K255" i="14"/>
  <c r="K366" i="14"/>
  <c r="K437" i="14"/>
  <c r="K436" i="14" s="1"/>
  <c r="K435" i="14" s="1"/>
  <c r="K434" i="14" s="1"/>
  <c r="K534" i="14"/>
  <c r="K533" i="14" s="1"/>
  <c r="K532" i="14" s="1"/>
  <c r="J547" i="14"/>
  <c r="J546" i="14" s="1"/>
  <c r="J545" i="14" s="1"/>
  <c r="J544" i="14" s="1"/>
  <c r="J543" i="14" s="1"/>
  <c r="K575" i="14"/>
  <c r="K574" i="14" s="1"/>
  <c r="K573" i="14" s="1"/>
  <c r="K572" i="14" s="1"/>
  <c r="K571" i="14" s="1"/>
  <c r="K599" i="14"/>
  <c r="K598" i="14" s="1"/>
  <c r="K597" i="14" s="1"/>
  <c r="K596" i="14" s="1"/>
  <c r="K595" i="14" s="1"/>
  <c r="J609" i="14"/>
  <c r="J605" i="14" s="1"/>
  <c r="J604" i="14" s="1"/>
  <c r="J603" i="14" s="1"/>
  <c r="J594" i="14" s="1"/>
  <c r="J593" i="14" s="1"/>
  <c r="J654" i="14"/>
  <c r="J653" i="14" s="1"/>
  <c r="K746" i="14"/>
  <c r="K745" i="14" s="1"/>
  <c r="K837" i="14"/>
  <c r="K873" i="14"/>
  <c r="K872" i="14" s="1"/>
  <c r="M50" i="14"/>
  <c r="M49" i="14" s="1"/>
  <c r="M48" i="14" s="1"/>
  <c r="M122" i="14"/>
  <c r="M121" i="14" s="1"/>
  <c r="M120" i="14" s="1"/>
  <c r="N306" i="14"/>
  <c r="N408" i="14"/>
  <c r="N407" i="14" s="1"/>
  <c r="N523" i="14"/>
  <c r="N522" i="14" s="1"/>
  <c r="N521" i="14" s="1"/>
  <c r="M715" i="14"/>
  <c r="N873" i="14"/>
  <c r="N872" i="14" s="1"/>
  <c r="M1039" i="14"/>
  <c r="K1033" i="14"/>
  <c r="K1032" i="14" s="1"/>
  <c r="K1031" i="14" s="1"/>
  <c r="M15" i="14"/>
  <c r="M14" i="14" s="1"/>
  <c r="M13" i="14" s="1"/>
  <c r="M12" i="14" s="1"/>
  <c r="N71" i="14"/>
  <c r="M108" i="14"/>
  <c r="M107" i="14" s="1"/>
  <c r="N255" i="14"/>
  <c r="N394" i="14"/>
  <c r="M472" i="14"/>
  <c r="M471" i="14" s="1"/>
  <c r="M466" i="14" s="1"/>
  <c r="M460" i="14" s="1"/>
  <c r="M534" i="14"/>
  <c r="M533" i="14" s="1"/>
  <c r="M532" i="14" s="1"/>
  <c r="N567" i="14"/>
  <c r="N566" i="14" s="1"/>
  <c r="N565" i="14" s="1"/>
  <c r="N564" i="14" s="1"/>
  <c r="N563" i="14" s="1"/>
  <c r="M763" i="14"/>
  <c r="M762" i="14" s="1"/>
  <c r="N857" i="14"/>
  <c r="N981" i="14"/>
  <c r="N980" i="14" s="1"/>
  <c r="N979" i="14" s="1"/>
  <c r="N1051" i="14"/>
  <c r="K862" i="14"/>
  <c r="M70" i="14"/>
  <c r="M69" i="14" s="1"/>
  <c r="M68" i="14" s="1"/>
  <c r="M62" i="14" s="1"/>
  <c r="M320" i="14"/>
  <c r="M371" i="14"/>
  <c r="M387" i="14"/>
  <c r="M609" i="14"/>
  <c r="M605" i="14" s="1"/>
  <c r="M604" i="14" s="1"/>
  <c r="M603" i="14" s="1"/>
  <c r="M594" i="14" s="1"/>
  <c r="M593" i="14" s="1"/>
  <c r="M654" i="14"/>
  <c r="M653" i="14" s="1"/>
  <c r="N736" i="14"/>
  <c r="N735" i="14" s="1"/>
  <c r="N734" i="14" s="1"/>
  <c r="N765" i="14"/>
  <c r="N764" i="14" s="1"/>
  <c r="N763" i="14" s="1"/>
  <c r="N762" i="14" s="1"/>
  <c r="N811" i="14"/>
  <c r="N810" i="14" s="1"/>
  <c r="N809" i="14" s="1"/>
  <c r="N808" i="14" s="1"/>
  <c r="N807" i="14" s="1"/>
  <c r="N806" i="14" s="1"/>
  <c r="M809" i="14"/>
  <c r="M808" i="14" s="1"/>
  <c r="M807" i="14" s="1"/>
  <c r="M806" i="14" s="1"/>
  <c r="M852" i="14"/>
  <c r="N867" i="14"/>
  <c r="M884" i="14"/>
  <c r="M883" i="14" s="1"/>
  <c r="M1001" i="14"/>
  <c r="M1000" i="14" s="1"/>
  <c r="M999" i="14" s="1"/>
  <c r="M998" i="14" s="1"/>
  <c r="J857" i="14"/>
  <c r="J873" i="14"/>
  <c r="J872" i="14" s="1"/>
  <c r="K398" i="14"/>
  <c r="K394" i="14" s="1"/>
  <c r="J867" i="14"/>
  <c r="N50" i="14"/>
  <c r="N49" i="14" s="1"/>
  <c r="N48" i="14" s="1"/>
  <c r="N82" i="14"/>
  <c r="M357" i="14"/>
  <c r="N371" i="14"/>
  <c r="N380" i="14"/>
  <c r="N609" i="14"/>
  <c r="N605" i="14" s="1"/>
  <c r="N604" i="14" s="1"/>
  <c r="N603" i="14" s="1"/>
  <c r="N667" i="14"/>
  <c r="N792" i="14"/>
  <c r="N791" i="14" s="1"/>
  <c r="N790" i="14" s="1"/>
  <c r="N789" i="14" s="1"/>
  <c r="N788" i="14" s="1"/>
  <c r="N837" i="14"/>
  <c r="N852" i="14"/>
  <c r="N942" i="14"/>
  <c r="N935" i="14" s="1"/>
  <c r="J271" i="14"/>
  <c r="J270" i="14" s="1"/>
  <c r="J221" i="14"/>
  <c r="J220" i="14" s="1"/>
  <c r="J212" i="14" s="1"/>
  <c r="M221" i="14"/>
  <c r="M220" i="14" s="1"/>
  <c r="M212" i="14" s="1"/>
  <c r="K71" i="14"/>
  <c r="N332" i="14"/>
  <c r="N331" i="14" s="1"/>
  <c r="N330" i="14" s="1"/>
  <c r="M451" i="14"/>
  <c r="M447" i="14" s="1"/>
  <c r="M446" i="14" s="1"/>
  <c r="M445" i="14" s="1"/>
  <c r="J451" i="14"/>
  <c r="J447" i="14" s="1"/>
  <c r="J446" i="14" s="1"/>
  <c r="J445" i="14" s="1"/>
  <c r="K451" i="14"/>
  <c r="K447" i="14" s="1"/>
  <c r="K446" i="14" s="1"/>
  <c r="K445" i="14" s="1"/>
  <c r="F90" i="17"/>
  <c r="K179" i="17"/>
  <c r="K12" i="17"/>
  <c r="L90" i="17"/>
  <c r="K89" i="17"/>
  <c r="E12" i="17"/>
  <c r="E11" i="17" s="1"/>
  <c r="I406" i="17"/>
  <c r="I348" i="17"/>
  <c r="H89" i="17"/>
  <c r="H275" i="17"/>
  <c r="H11" i="17"/>
  <c r="L12" i="17"/>
  <c r="K275" i="17"/>
  <c r="E406" i="17"/>
  <c r="E405" i="17" s="1"/>
  <c r="N36" i="14"/>
  <c r="N35" i="14" s="1"/>
  <c r="N34" i="14" s="1"/>
  <c r="N33" i="14" s="1"/>
  <c r="N156" i="14"/>
  <c r="N261" i="14"/>
  <c r="M562" i="14"/>
  <c r="M561" i="14"/>
  <c r="M170" i="14"/>
  <c r="M169" i="14" s="1"/>
  <c r="N108" i="14"/>
  <c r="N107" i="14" s="1"/>
  <c r="N229" i="14"/>
  <c r="N228" i="14" s="1"/>
  <c r="N271" i="14"/>
  <c r="N270" i="14" s="1"/>
  <c r="N320" i="14"/>
  <c r="N357" i="14"/>
  <c r="M408" i="14"/>
  <c r="M407" i="14" s="1"/>
  <c r="N534" i="14"/>
  <c r="N533" i="14" s="1"/>
  <c r="N532" i="14" s="1"/>
  <c r="N547" i="14"/>
  <c r="N546" i="14" s="1"/>
  <c r="N545" i="14" s="1"/>
  <c r="N544" i="14" s="1"/>
  <c r="N543" i="14" s="1"/>
  <c r="N973" i="14"/>
  <c r="M426" i="14"/>
  <c r="M425" i="14" s="1"/>
  <c r="M424" i="14" s="1"/>
  <c r="M423" i="14" s="1"/>
  <c r="M523" i="14"/>
  <c r="M522" i="14" s="1"/>
  <c r="M521" i="14" s="1"/>
  <c r="N694" i="14"/>
  <c r="M694" i="14"/>
  <c r="M690" i="14" s="1"/>
  <c r="N437" i="14"/>
  <c r="N436" i="14" s="1"/>
  <c r="N435" i="14" s="1"/>
  <c r="N434" i="14" s="1"/>
  <c r="N451" i="14"/>
  <c r="N447" i="14" s="1"/>
  <c r="N446" i="14" s="1"/>
  <c r="N445" i="14" s="1"/>
  <c r="N472" i="14"/>
  <c r="N471" i="14" s="1"/>
  <c r="N466" i="14" s="1"/>
  <c r="N460" i="14" s="1"/>
  <c r="N575" i="14"/>
  <c r="N574" i="14" s="1"/>
  <c r="N573" i="14" s="1"/>
  <c r="N572" i="14" s="1"/>
  <c r="N571" i="14" s="1"/>
  <c r="N746" i="14"/>
  <c r="N745" i="14" s="1"/>
  <c r="N647" i="14"/>
  <c r="N646" i="14" s="1"/>
  <c r="N645" i="14" s="1"/>
  <c r="N644" i="14" s="1"/>
  <c r="N643" i="14" s="1"/>
  <c r="N642" i="14" s="1"/>
  <c r="N682" i="14"/>
  <c r="N820" i="14"/>
  <c r="N819" i="14" s="1"/>
  <c r="M836" i="14"/>
  <c r="M835" i="14" s="1"/>
  <c r="N884" i="14"/>
  <c r="N883" i="14" s="1"/>
  <c r="M667" i="14"/>
  <c r="M663" i="14" s="1"/>
  <c r="M745" i="14"/>
  <c r="M820" i="14"/>
  <c r="M819" i="14" s="1"/>
  <c r="M818" i="14" s="1"/>
  <c r="N1001" i="14"/>
  <c r="N1000" i="14" s="1"/>
  <c r="N999" i="14" s="1"/>
  <c r="N998" i="14" s="1"/>
  <c r="M792" i="14"/>
  <c r="M791" i="14" s="1"/>
  <c r="M790" i="14" s="1"/>
  <c r="M789" i="14" s="1"/>
  <c r="M788" i="14" s="1"/>
  <c r="N1024" i="14"/>
  <c r="N1023" i="14" s="1"/>
  <c r="N1022" i="14" s="1"/>
  <c r="N1021" i="14" s="1"/>
  <c r="N1020" i="14" s="1"/>
  <c r="M873" i="14"/>
  <c r="M872" i="14" s="1"/>
  <c r="N901" i="14"/>
  <c r="N900" i="14" s="1"/>
  <c r="N899" i="14" s="1"/>
  <c r="N898" i="14" s="1"/>
  <c r="M1033" i="14"/>
  <c r="M1032" i="14" s="1"/>
  <c r="M1031" i="14" s="1"/>
  <c r="N1042" i="14"/>
  <c r="N1041" i="14" s="1"/>
  <c r="N1040" i="14" s="1"/>
  <c r="N1039" i="14" s="1"/>
  <c r="N1058" i="14"/>
  <c r="N1057" i="14" s="1"/>
  <c r="N1056" i="14" s="1"/>
  <c r="K1051" i="14"/>
  <c r="K337" i="14"/>
  <c r="J261" i="14"/>
  <c r="J250" i="14" s="1"/>
  <c r="J246" i="14" s="1"/>
  <c r="J245" i="14" s="1"/>
  <c r="K261" i="14"/>
  <c r="J62" i="14"/>
  <c r="K654" i="14"/>
  <c r="K653" i="14" s="1"/>
  <c r="J562" i="14"/>
  <c r="J561" i="14"/>
  <c r="J12" i="14"/>
  <c r="K50" i="14"/>
  <c r="K49" i="14" s="1"/>
  <c r="K48" i="14" s="1"/>
  <c r="K108" i="14"/>
  <c r="K107" i="14" s="1"/>
  <c r="K320" i="14"/>
  <c r="J532" i="14"/>
  <c r="K271" i="14"/>
  <c r="K270" i="14" s="1"/>
  <c r="K177" i="14"/>
  <c r="K176" i="14" s="1"/>
  <c r="K175" i="14" s="1"/>
  <c r="K170" i="14" s="1"/>
  <c r="K169" i="14" s="1"/>
  <c r="K192" i="14"/>
  <c r="K191" i="14" s="1"/>
  <c r="K190" i="14" s="1"/>
  <c r="J357" i="14"/>
  <c r="K852" i="14"/>
  <c r="J942" i="14"/>
  <c r="J935" i="14" s="1"/>
  <c r="K567" i="14"/>
  <c r="K566" i="14" s="1"/>
  <c r="K565" i="14" s="1"/>
  <c r="K564" i="14" s="1"/>
  <c r="K563" i="14" s="1"/>
  <c r="J694" i="14"/>
  <c r="J690" i="14" s="1"/>
  <c r="J820" i="14"/>
  <c r="J819" i="14" s="1"/>
  <c r="J306" i="14"/>
  <c r="J425" i="14"/>
  <c r="J424" i="14" s="1"/>
  <c r="J423" i="14" s="1"/>
  <c r="K884" i="14"/>
  <c r="K883" i="14" s="1"/>
  <c r="J884" i="14"/>
  <c r="J883" i="14" s="1"/>
  <c r="K297" i="14"/>
  <c r="K647" i="14"/>
  <c r="K646" i="14" s="1"/>
  <c r="K645" i="14" s="1"/>
  <c r="K644" i="14" s="1"/>
  <c r="K643" i="14" s="1"/>
  <c r="K642" i="14" s="1"/>
  <c r="K765" i="14"/>
  <c r="K764" i="14" s="1"/>
  <c r="K763" i="14" s="1"/>
  <c r="K762" i="14" s="1"/>
  <c r="K942" i="14"/>
  <c r="K935" i="14" s="1"/>
  <c r="J915" i="14"/>
  <c r="J914" i="14" s="1"/>
  <c r="K754" i="14"/>
  <c r="K751" i="14" s="1"/>
  <c r="K901" i="14"/>
  <c r="K900" i="14" s="1"/>
  <c r="K899" i="14" s="1"/>
  <c r="J981" i="14"/>
  <c r="J980" i="14" s="1"/>
  <c r="J979" i="14" s="1"/>
  <c r="J973" i="14" s="1"/>
  <c r="K1001" i="14"/>
  <c r="K1000" i="14" s="1"/>
  <c r="K999" i="14" s="1"/>
  <c r="K998" i="14" s="1"/>
  <c r="K1047" i="14"/>
  <c r="K1046" i="14" s="1"/>
  <c r="K1045" i="14" s="1"/>
  <c r="K1039" i="14" s="1"/>
  <c r="K1058" i="14"/>
  <c r="K1057" i="14" s="1"/>
  <c r="K1056" i="14" s="1"/>
  <c r="H189" i="14"/>
  <c r="H188" i="14" s="1"/>
  <c r="H105" i="14"/>
  <c r="H104" i="14" s="1"/>
  <c r="H103" i="14" s="1"/>
  <c r="H102" i="14" s="1"/>
  <c r="H443" i="14"/>
  <c r="H442" i="14" s="1"/>
  <c r="H1066" i="14"/>
  <c r="H1065" i="14" s="1"/>
  <c r="H1064" i="14" s="1"/>
  <c r="H1063" i="14" s="1"/>
  <c r="H1062" i="14"/>
  <c r="H1061" i="14" s="1"/>
  <c r="H1060" i="14" s="1"/>
  <c r="H1059" i="14" s="1"/>
  <c r="H1053" i="14"/>
  <c r="H1052" i="14" s="1"/>
  <c r="H1051" i="14" s="1"/>
  <c r="H1050" i="14"/>
  <c r="H1049" i="14"/>
  <c r="H1048" i="14"/>
  <c r="H1044" i="14"/>
  <c r="H1043" i="14"/>
  <c r="H1038" i="14"/>
  <c r="H1037" i="14"/>
  <c r="H1035" i="14"/>
  <c r="H1034" i="14" s="1"/>
  <c r="H1029" i="14"/>
  <c r="H1028" i="14" s="1"/>
  <c r="H1027" i="14"/>
  <c r="H1026" i="14"/>
  <c r="H1025" i="14"/>
  <c r="H1016" i="14"/>
  <c r="H1015" i="14"/>
  <c r="H1009" i="14"/>
  <c r="H1008" i="14" s="1"/>
  <c r="H1007" i="14" s="1"/>
  <c r="H1006" i="14" s="1"/>
  <c r="H1005" i="14"/>
  <c r="H1004" i="14" s="1"/>
  <c r="H1003" i="14"/>
  <c r="H1002" i="14" s="1"/>
  <c r="H993" i="14"/>
  <c r="H992" i="14"/>
  <c r="H986" i="14"/>
  <c r="H985" i="14"/>
  <c r="H983" i="14"/>
  <c r="H978" i="14"/>
  <c r="H977" i="14" s="1"/>
  <c r="H976" i="14" s="1"/>
  <c r="H975" i="14" s="1"/>
  <c r="H974" i="14" s="1"/>
  <c r="H972" i="14"/>
  <c r="H971" i="14" s="1"/>
  <c r="H970" i="14" s="1"/>
  <c r="H969" i="14" s="1"/>
  <c r="H968" i="14" s="1"/>
  <c r="H967" i="14" s="1"/>
  <c r="H965" i="14"/>
  <c r="H958" i="14"/>
  <c r="H952" i="14"/>
  <c r="H951" i="14" s="1"/>
  <c r="H950" i="14" s="1"/>
  <c r="H949" i="14" s="1"/>
  <c r="H948" i="14" s="1"/>
  <c r="H947" i="14"/>
  <c r="H946" i="14" s="1"/>
  <c r="H945" i="14" s="1"/>
  <c r="H944" i="14" s="1"/>
  <c r="H943" i="14" s="1"/>
  <c r="H941" i="14"/>
  <c r="H940" i="14" s="1"/>
  <c r="H939" i="14" s="1"/>
  <c r="H938" i="14" s="1"/>
  <c r="H937" i="14" s="1"/>
  <c r="H936" i="14" s="1"/>
  <c r="H934" i="14"/>
  <c r="H925" i="14"/>
  <c r="H924" i="14" s="1"/>
  <c r="H923" i="14" s="1"/>
  <c r="H922" i="14"/>
  <c r="H921" i="14" s="1"/>
  <c r="H920" i="14" s="1"/>
  <c r="H919" i="14"/>
  <c r="H918" i="14"/>
  <c r="H913" i="14"/>
  <c r="H912" i="14" s="1"/>
  <c r="H911" i="14"/>
  <c r="H910" i="14"/>
  <c r="H909" i="14"/>
  <c r="H905" i="14"/>
  <c r="H904" i="14" s="1"/>
  <c r="H894" i="14"/>
  <c r="H893" i="14" s="1"/>
  <c r="H892" i="14"/>
  <c r="H891" i="14" s="1"/>
  <c r="H890" i="14"/>
  <c r="H889" i="14" s="1"/>
  <c r="H888" i="14"/>
  <c r="H887" i="14" s="1"/>
  <c r="H886" i="14"/>
  <c r="H885" i="14" s="1"/>
  <c r="H882" i="14"/>
  <c r="H881" i="14" s="1"/>
  <c r="H880" i="14"/>
  <c r="H878" i="14"/>
  <c r="H877" i="14" s="1"/>
  <c r="H866" i="14"/>
  <c r="H865" i="14" s="1"/>
  <c r="H864" i="14"/>
  <c r="H863" i="14" s="1"/>
  <c r="H861" i="14"/>
  <c r="H859" i="14"/>
  <c r="H856" i="14"/>
  <c r="H855" i="14" s="1"/>
  <c r="H854" i="14"/>
  <c r="H853" i="14" s="1"/>
  <c r="H842" i="14"/>
  <c r="H841" i="14" s="1"/>
  <c r="H840" i="14"/>
  <c r="H839" i="14" s="1"/>
  <c r="H838" i="14" s="1"/>
  <c r="H834" i="14"/>
  <c r="H833" i="14" s="1"/>
  <c r="H832" i="14" s="1"/>
  <c r="H831" i="14" s="1"/>
  <c r="H830" i="14" s="1"/>
  <c r="H829" i="14" s="1"/>
  <c r="H828" i="14"/>
  <c r="H827" i="14" s="1"/>
  <c r="H826" i="14" s="1"/>
  <c r="H825" i="14" s="1"/>
  <c r="H824" i="14"/>
  <c r="H817" i="14"/>
  <c r="H816" i="14" s="1"/>
  <c r="H815" i="14"/>
  <c r="H814" i="14"/>
  <c r="H813" i="14"/>
  <c r="H812" i="14"/>
  <c r="H805" i="14"/>
  <c r="H804" i="14" s="1"/>
  <c r="H803" i="14" s="1"/>
  <c r="H802" i="14" s="1"/>
  <c r="H801" i="14" s="1"/>
  <c r="H800" i="14" s="1"/>
  <c r="H799" i="14" s="1"/>
  <c r="H796" i="14"/>
  <c r="H795" i="14" s="1"/>
  <c r="H794" i="14"/>
  <c r="H787" i="14"/>
  <c r="H786" i="14" s="1"/>
  <c r="H785" i="14" s="1"/>
  <c r="H784" i="14" s="1"/>
  <c r="H783" i="14" s="1"/>
  <c r="H782" i="14" s="1"/>
  <c r="H781" i="14"/>
  <c r="H780" i="14" s="1"/>
  <c r="H779" i="14"/>
  <c r="H778" i="14"/>
  <c r="H771" i="14"/>
  <c r="H770" i="14"/>
  <c r="H769" i="14" s="1"/>
  <c r="H768" i="14" s="1"/>
  <c r="H767" i="14"/>
  <c r="H766" i="14"/>
  <c r="H761" i="14"/>
  <c r="H760" i="14"/>
  <c r="H759" i="14" s="1"/>
  <c r="H758" i="14"/>
  <c r="H757" i="14"/>
  <c r="H756" i="14"/>
  <c r="H755" i="14"/>
  <c r="H753" i="14"/>
  <c r="H750" i="14"/>
  <c r="H748" i="14"/>
  <c r="H747" i="14"/>
  <c r="H746" i="14" s="1"/>
  <c r="H743" i="14"/>
  <c r="H742" i="14" s="1"/>
  <c r="H741" i="14"/>
  <c r="H740" i="14" s="1"/>
  <c r="H739" i="14"/>
  <c r="H738" i="14"/>
  <c r="H737" i="14"/>
  <c r="H731" i="14"/>
  <c r="H725" i="14"/>
  <c r="H724" i="14" s="1"/>
  <c r="H723" i="14" s="1"/>
  <c r="H722" i="14" s="1"/>
  <c r="H721" i="14" s="1"/>
  <c r="H720" i="14"/>
  <c r="H719" i="14" s="1"/>
  <c r="H718" i="14" s="1"/>
  <c r="H717" i="14" s="1"/>
  <c r="H716" i="14" s="1"/>
  <c r="H714" i="14"/>
  <c r="H713" i="14" s="1"/>
  <c r="H712" i="14" s="1"/>
  <c r="H711" i="14" s="1"/>
  <c r="H710" i="14" s="1"/>
  <c r="H709" i="14"/>
  <c r="H706" i="14"/>
  <c r="H705" i="14" s="1"/>
  <c r="H704" i="14"/>
  <c r="H703" i="14" s="1"/>
  <c r="H702" i="14"/>
  <c r="H701" i="14" s="1"/>
  <c r="H700" i="14"/>
  <c r="H698" i="14"/>
  <c r="H696" i="14"/>
  <c r="H695" i="14" s="1"/>
  <c r="H689" i="14"/>
  <c r="H685" i="14"/>
  <c r="H684" i="14" s="1"/>
  <c r="H679" i="14"/>
  <c r="H678" i="14" s="1"/>
  <c r="H677" i="14"/>
  <c r="H676" i="14" s="1"/>
  <c r="H672" i="14"/>
  <c r="H670" i="14" s="1"/>
  <c r="H671" i="14"/>
  <c r="H669" i="14"/>
  <c r="H668" i="14" s="1"/>
  <c r="H662" i="14"/>
  <c r="H661" i="14" s="1"/>
  <c r="H660" i="14"/>
  <c r="H659" i="14" s="1"/>
  <c r="H658" i="14"/>
  <c r="H657" i="14" s="1"/>
  <c r="H656" i="14"/>
  <c r="H649" i="14"/>
  <c r="H648" i="14"/>
  <c r="H632" i="14"/>
  <c r="H631" i="14" s="1"/>
  <c r="H630" i="14" s="1"/>
  <c r="H629" i="14" s="1"/>
  <c r="H628" i="14" s="1"/>
  <c r="H627" i="14" s="1"/>
  <c r="H626" i="14" s="1"/>
  <c r="H625" i="14"/>
  <c r="H624" i="14"/>
  <c r="H619" i="14"/>
  <c r="H618" i="14" s="1"/>
  <c r="H617" i="14" s="1"/>
  <c r="H616" i="14" s="1"/>
  <c r="H615" i="14"/>
  <c r="H613" i="14"/>
  <c r="H612" i="14" s="1"/>
  <c r="H611" i="14"/>
  <c r="H610" i="14" s="1"/>
  <c r="H608" i="14"/>
  <c r="H607" i="14" s="1"/>
  <c r="H606" i="14" s="1"/>
  <c r="H602" i="14"/>
  <c r="H601" i="14"/>
  <c r="H600" i="14"/>
  <c r="H599" i="14" s="1"/>
  <c r="H598" i="14" s="1"/>
  <c r="H597" i="14" s="1"/>
  <c r="H596" i="14" s="1"/>
  <c r="H595" i="14" s="1"/>
  <c r="H591" i="14"/>
  <c r="H590" i="14" s="1"/>
  <c r="H589" i="14" s="1"/>
  <c r="H588" i="14" s="1"/>
  <c r="H587" i="14" s="1"/>
  <c r="H586" i="14" s="1"/>
  <c r="H585" i="14" s="1"/>
  <c r="H584" i="14"/>
  <c r="H583" i="14" s="1"/>
  <c r="H582" i="14" s="1"/>
  <c r="H581" i="14" s="1"/>
  <c r="H580" i="14" s="1"/>
  <c r="H579" i="14" s="1"/>
  <c r="H578" i="14" s="1"/>
  <c r="H577" i="14"/>
  <c r="H576" i="14"/>
  <c r="H575" i="14" s="1"/>
  <c r="H574" i="14" s="1"/>
  <c r="H573" i="14" s="1"/>
  <c r="H572" i="14" s="1"/>
  <c r="H571" i="14" s="1"/>
  <c r="H570" i="14"/>
  <c r="H569" i="14"/>
  <c r="H568" i="14"/>
  <c r="H559" i="14"/>
  <c r="H558" i="14" s="1"/>
  <c r="H557" i="14"/>
  <c r="H556" i="14" s="1"/>
  <c r="G575" i="14"/>
  <c r="G574" i="14" s="1"/>
  <c r="G573" i="14" s="1"/>
  <c r="G572" i="14" s="1"/>
  <c r="G571" i="14" s="1"/>
  <c r="G558" i="14"/>
  <c r="G549" i="14"/>
  <c r="G548" i="14" s="1"/>
  <c r="H555" i="14"/>
  <c r="H554" i="14" s="1"/>
  <c r="H553" i="14"/>
  <c r="H551" i="14"/>
  <c r="H549" i="14" s="1"/>
  <c r="H548" i="14" s="1"/>
  <c r="H542" i="14"/>
  <c r="H541" i="14" s="1"/>
  <c r="H540" i="14" s="1"/>
  <c r="H539" i="14" s="1"/>
  <c r="H538" i="14"/>
  <c r="H537" i="14" s="1"/>
  <c r="H536" i="14"/>
  <c r="H535" i="14" s="1"/>
  <c r="H527" i="14"/>
  <c r="H520" i="14"/>
  <c r="H519" i="14" s="1"/>
  <c r="H518" i="14" s="1"/>
  <c r="H517" i="14" s="1"/>
  <c r="H516" i="14" s="1"/>
  <c r="H514" i="14"/>
  <c r="H513" i="14" s="1"/>
  <c r="H512" i="14" s="1"/>
  <c r="H511" i="14" s="1"/>
  <c r="H510" i="14" s="1"/>
  <c r="H509" i="14" s="1"/>
  <c r="H508" i="14"/>
  <c r="H507" i="14" s="1"/>
  <c r="H506" i="14" s="1"/>
  <c r="H505" i="14" s="1"/>
  <c r="H504" i="14" s="1"/>
  <c r="H503" i="14" s="1"/>
  <c r="H502" i="14"/>
  <c r="H501" i="14" s="1"/>
  <c r="H500" i="14" s="1"/>
  <c r="H499" i="14" s="1"/>
  <c r="H498" i="14" s="1"/>
  <c r="H497" i="14" s="1"/>
  <c r="H495" i="14"/>
  <c r="H488" i="14"/>
  <c r="H487" i="14" s="1"/>
  <c r="H486" i="14" s="1"/>
  <c r="H485" i="14" s="1"/>
  <c r="H484" i="14" s="1"/>
  <c r="H483" i="14" s="1"/>
  <c r="H482" i="14"/>
  <c r="H481" i="14" s="1"/>
  <c r="H480" i="14" s="1"/>
  <c r="H479" i="14" s="1"/>
  <c r="H478" i="14" s="1"/>
  <c r="H477" i="14" s="1"/>
  <c r="H476" i="14"/>
  <c r="H475" i="14" s="1"/>
  <c r="H474" i="14"/>
  <c r="H470" i="14"/>
  <c r="H469" i="14" s="1"/>
  <c r="H468" i="14" s="1"/>
  <c r="H467" i="14" s="1"/>
  <c r="H465" i="14"/>
  <c r="H464" i="14" s="1"/>
  <c r="H463" i="14" s="1"/>
  <c r="H462" i="14" s="1"/>
  <c r="H461" i="14" s="1"/>
  <c r="H459" i="14"/>
  <c r="H458" i="14" s="1"/>
  <c r="H457" i="14"/>
  <c r="H456" i="14" s="1"/>
  <c r="H455" i="14"/>
  <c r="H454" i="14" s="1"/>
  <c r="H453" i="14"/>
  <c r="H452" i="14" s="1"/>
  <c r="H450" i="14"/>
  <c r="H449" i="14" s="1"/>
  <c r="H448" i="14" s="1"/>
  <c r="H441" i="14"/>
  <c r="H439" i="14"/>
  <c r="H438" i="14" s="1"/>
  <c r="H433" i="14"/>
  <c r="H432" i="14" s="1"/>
  <c r="H431" i="14" s="1"/>
  <c r="H430" i="14"/>
  <c r="H429" i="14" s="1"/>
  <c r="H428" i="14"/>
  <c r="H427" i="14" s="1"/>
  <c r="H421" i="14"/>
  <c r="H420" i="14" s="1"/>
  <c r="H419" i="14" s="1"/>
  <c r="H418" i="14" s="1"/>
  <c r="H417" i="14" s="1"/>
  <c r="H416" i="14"/>
  <c r="H415" i="14" s="1"/>
  <c r="H414" i="14" s="1"/>
  <c r="H413" i="14" s="1"/>
  <c r="H412" i="14"/>
  <c r="H411" i="14" s="1"/>
  <c r="H410" i="14" s="1"/>
  <c r="H409" i="14" s="1"/>
  <c r="H406" i="14"/>
  <c r="H405" i="14" s="1"/>
  <c r="H404" i="14" s="1"/>
  <c r="H403" i="14" s="1"/>
  <c r="H397" i="14"/>
  <c r="H396" i="14" s="1"/>
  <c r="H395" i="14" s="1"/>
  <c r="H394" i="14" s="1"/>
  <c r="H393" i="14"/>
  <c r="H392" i="14" s="1"/>
  <c r="H391" i="14"/>
  <c r="H390" i="14" s="1"/>
  <c r="H389" i="14"/>
  <c r="H386" i="14"/>
  <c r="H385" i="14"/>
  <c r="H384" i="14" s="1"/>
  <c r="H383" i="14"/>
  <c r="H382" i="14"/>
  <c r="H381" i="14" s="1"/>
  <c r="H379" i="14"/>
  <c r="H378" i="14" s="1"/>
  <c r="H377" i="14"/>
  <c r="H376" i="14" s="1"/>
  <c r="H375" i="14"/>
  <c r="H374" i="14" s="1"/>
  <c r="H373" i="14"/>
  <c r="H370" i="14"/>
  <c r="H369" i="14" s="1"/>
  <c r="H368" i="14"/>
  <c r="H367" i="14" s="1"/>
  <c r="H365" i="14"/>
  <c r="H364" i="14" s="1"/>
  <c r="H363" i="14"/>
  <c r="H362" i="14" s="1"/>
  <c r="H361" i="14"/>
  <c r="H360" i="14" s="1"/>
  <c r="H359" i="14"/>
  <c r="H358" i="14" s="1"/>
  <c r="H354" i="14"/>
  <c r="H353" i="14" s="1"/>
  <c r="H352" i="14" s="1"/>
  <c r="H351" i="14" s="1"/>
  <c r="H350" i="14" s="1"/>
  <c r="H334" i="14"/>
  <c r="H332" i="14" s="1"/>
  <c r="H331" i="14" s="1"/>
  <c r="H330" i="14" s="1"/>
  <c r="G332" i="14"/>
  <c r="G331" i="14" s="1"/>
  <c r="G330" i="14" s="1"/>
  <c r="H329" i="14"/>
  <c r="H328" i="14" s="1"/>
  <c r="H327" i="14"/>
  <c r="H326" i="14" s="1"/>
  <c r="H325" i="14"/>
  <c r="H324" i="14" s="1"/>
  <c r="H323" i="14"/>
  <c r="H322" i="14"/>
  <c r="H319" i="14"/>
  <c r="H318" i="14" s="1"/>
  <c r="H317" i="14"/>
  <c r="H316" i="14"/>
  <c r="H310" i="14"/>
  <c r="H309" i="14" s="1"/>
  <c r="H308" i="14"/>
  <c r="H307" i="14" s="1"/>
  <c r="H305" i="14"/>
  <c r="H304" i="14" s="1"/>
  <c r="H303" i="14"/>
  <c r="H301" i="14"/>
  <c r="H300" i="14" s="1"/>
  <c r="H299" i="14"/>
  <c r="H298" i="14"/>
  <c r="H296" i="14"/>
  <c r="H295" i="14"/>
  <c r="H291" i="14"/>
  <c r="H284" i="14"/>
  <c r="H283" i="14" s="1"/>
  <c r="H282" i="14" s="1"/>
  <c r="H281" i="14" s="1"/>
  <c r="H280" i="14" s="1"/>
  <c r="H279" i="14"/>
  <c r="H278" i="14" s="1"/>
  <c r="H277" i="14" s="1"/>
  <c r="H276" i="14" s="1"/>
  <c r="H275" i="14"/>
  <c r="H269" i="14"/>
  <c r="H268" i="14" s="1"/>
  <c r="H267" i="14" s="1"/>
  <c r="H266" i="14" s="1"/>
  <c r="H260" i="14"/>
  <c r="H259" i="14"/>
  <c r="H257" i="14"/>
  <c r="H256" i="14"/>
  <c r="H249" i="14"/>
  <c r="H248" i="14" s="1"/>
  <c r="H247" i="14" s="1"/>
  <c r="H244" i="14"/>
  <c r="H243" i="14"/>
  <c r="H237" i="14"/>
  <c r="H236" i="14" s="1"/>
  <c r="H235" i="14" s="1"/>
  <c r="H234" i="14" s="1"/>
  <c r="H233" i="14"/>
  <c r="H232" i="14" s="1"/>
  <c r="H231" i="14" s="1"/>
  <c r="H230" i="14" s="1"/>
  <c r="H227" i="14"/>
  <c r="H226" i="14" s="1"/>
  <c r="H225" i="14" s="1"/>
  <c r="H224" i="14"/>
  <c r="H223" i="14" s="1"/>
  <c r="H222" i="14" s="1"/>
  <c r="H219" i="14"/>
  <c r="H218" i="14" s="1"/>
  <c r="H217" i="14"/>
  <c r="H216" i="14" s="1"/>
  <c r="H210" i="14"/>
  <c r="H209" i="14" s="1"/>
  <c r="H208" i="14" s="1"/>
  <c r="H207" i="14"/>
  <c r="H206" i="14" s="1"/>
  <c r="H205" i="14"/>
  <c r="H203" i="14"/>
  <c r="H202" i="14" s="1"/>
  <c r="H201" i="14"/>
  <c r="H200" i="14" s="1"/>
  <c r="H195" i="14"/>
  <c r="H194" i="14"/>
  <c r="H193" i="14"/>
  <c r="H187" i="14"/>
  <c r="H186" i="14"/>
  <c r="H180" i="14"/>
  <c r="H179" i="14"/>
  <c r="H178" i="14"/>
  <c r="H174" i="14"/>
  <c r="H173" i="14" s="1"/>
  <c r="H172" i="14" s="1"/>
  <c r="H171" i="14" s="1"/>
  <c r="H162" i="14"/>
  <c r="H161" i="14" s="1"/>
  <c r="H160" i="14"/>
  <c r="H159" i="14" s="1"/>
  <c r="H158" i="14"/>
  <c r="H157" i="14" s="1"/>
  <c r="H155" i="14"/>
  <c r="H154" i="14" s="1"/>
  <c r="H153" i="14"/>
  <c r="H152" i="14" s="1"/>
  <c r="H151" i="14"/>
  <c r="H150" i="14" s="1"/>
  <c r="H149" i="14"/>
  <c r="H147" i="14"/>
  <c r="H146" i="14" s="1"/>
  <c r="H143" i="14"/>
  <c r="H142" i="14"/>
  <c r="H141" i="14" s="1"/>
  <c r="H140" i="14" s="1"/>
  <c r="H139" i="14" s="1"/>
  <c r="H137" i="14"/>
  <c r="H136" i="14" s="1"/>
  <c r="H135" i="14" s="1"/>
  <c r="H134" i="14" s="1"/>
  <c r="H133" i="14"/>
  <c r="H132" i="14" s="1"/>
  <c r="H131" i="14"/>
  <c r="H130" i="14" s="1"/>
  <c r="H129" i="14"/>
  <c r="H128" i="14" s="1"/>
  <c r="H127" i="14"/>
  <c r="H126" i="14" s="1"/>
  <c r="H125" i="14"/>
  <c r="H124" i="14"/>
  <c r="H119" i="14"/>
  <c r="H118" i="14" s="1"/>
  <c r="H117" i="14" s="1"/>
  <c r="H116" i="14" s="1"/>
  <c r="H115" i="14" s="1"/>
  <c r="H114" i="14"/>
  <c r="H113" i="14" s="1"/>
  <c r="H112" i="14" s="1"/>
  <c r="H111" i="14"/>
  <c r="H110" i="14" s="1"/>
  <c r="H109" i="14" s="1"/>
  <c r="H101" i="14"/>
  <c r="H97" i="14"/>
  <c r="H96" i="14" s="1"/>
  <c r="H95" i="14" s="1"/>
  <c r="H94" i="14" s="1"/>
  <c r="H93" i="14" s="1"/>
  <c r="H92" i="14" s="1"/>
  <c r="H91" i="14"/>
  <c r="H90" i="14" s="1"/>
  <c r="H89" i="14"/>
  <c r="H88" i="14" s="1"/>
  <c r="H87" i="14"/>
  <c r="H86" i="14"/>
  <c r="H84" i="14"/>
  <c r="H83" i="14"/>
  <c r="H81" i="14"/>
  <c r="H80" i="14" s="1"/>
  <c r="H79" i="14"/>
  <c r="H78" i="14" s="1"/>
  <c r="H77" i="14"/>
  <c r="H76" i="14" s="1"/>
  <c r="H75" i="14"/>
  <c r="H74" i="14"/>
  <c r="H73" i="14"/>
  <c r="H72" i="14"/>
  <c r="H67" i="14"/>
  <c r="H66" i="14" s="1"/>
  <c r="H65" i="14" s="1"/>
  <c r="H64" i="14" s="1"/>
  <c r="H63" i="14" s="1"/>
  <c r="H61" i="14"/>
  <c r="H60" i="14" s="1"/>
  <c r="H59" i="14" s="1"/>
  <c r="H58" i="14" s="1"/>
  <c r="H54" i="14"/>
  <c r="H53" i="14" s="1"/>
  <c r="H52" i="14"/>
  <c r="H51" i="14" s="1"/>
  <c r="H47" i="14"/>
  <c r="H46" i="14" s="1"/>
  <c r="H45" i="14" s="1"/>
  <c r="H44" i="14" s="1"/>
  <c r="H43" i="14"/>
  <c r="H42" i="14" s="1"/>
  <c r="H41" i="14"/>
  <c r="H40" i="14" s="1"/>
  <c r="H39" i="14"/>
  <c r="H38" i="14"/>
  <c r="H31" i="14"/>
  <c r="H26" i="14"/>
  <c r="H25" i="14" s="1"/>
  <c r="H24" i="14" s="1"/>
  <c r="H23" i="14" s="1"/>
  <c r="H22" i="14"/>
  <c r="H21" i="14" s="1"/>
  <c r="H20" i="14"/>
  <c r="H19" i="14"/>
  <c r="H17" i="14"/>
  <c r="H16" i="14" s="1"/>
  <c r="G1065" i="14"/>
  <c r="G1064" i="14" s="1"/>
  <c r="G1063" i="14" s="1"/>
  <c r="G1061" i="14"/>
  <c r="G1060" i="14" s="1"/>
  <c r="G1059" i="14" s="1"/>
  <c r="G1052" i="14"/>
  <c r="G1051" i="14" s="1"/>
  <c r="G1047" i="14"/>
  <c r="G1046" i="14" s="1"/>
  <c r="G1045" i="14" s="1"/>
  <c r="G1042" i="14"/>
  <c r="G1041" i="14" s="1"/>
  <c r="G1040" i="14" s="1"/>
  <c r="G1036" i="14"/>
  <c r="G1034" i="14"/>
  <c r="G1028" i="14"/>
  <c r="G1024" i="14"/>
  <c r="G1014" i="14"/>
  <c r="G1013" i="14" s="1"/>
  <c r="G1012" i="14" s="1"/>
  <c r="G1011" i="14" s="1"/>
  <c r="G1010" i="14" s="1"/>
  <c r="G1008" i="14"/>
  <c r="G1007" i="14" s="1"/>
  <c r="G1006" i="14" s="1"/>
  <c r="G1004" i="14"/>
  <c r="G1002" i="14"/>
  <c r="G993" i="14"/>
  <c r="H991" i="14"/>
  <c r="G991" i="14"/>
  <c r="G989" i="14"/>
  <c r="G987" i="14"/>
  <c r="G984" i="14"/>
  <c r="H982" i="14"/>
  <c r="G982" i="14"/>
  <c r="G977" i="14"/>
  <c r="G976" i="14" s="1"/>
  <c r="G975" i="14" s="1"/>
  <c r="G974" i="14" s="1"/>
  <c r="G971" i="14"/>
  <c r="G970" i="14" s="1"/>
  <c r="G969" i="14" s="1"/>
  <c r="G968" i="14" s="1"/>
  <c r="G967" i="14" s="1"/>
  <c r="H964" i="14"/>
  <c r="H963" i="14" s="1"/>
  <c r="H962" i="14" s="1"/>
  <c r="H961" i="14" s="1"/>
  <c r="H960" i="14" s="1"/>
  <c r="H959" i="14" s="1"/>
  <c r="G964" i="14"/>
  <c r="G963" i="14" s="1"/>
  <c r="G962" i="14" s="1"/>
  <c r="G961" i="14" s="1"/>
  <c r="G960" i="14" s="1"/>
  <c r="G959" i="14" s="1"/>
  <c r="H957" i="14"/>
  <c r="H956" i="14" s="1"/>
  <c r="H955" i="14" s="1"/>
  <c r="H954" i="14" s="1"/>
  <c r="H953" i="14" s="1"/>
  <c r="G957" i="14"/>
  <c r="G956" i="14" s="1"/>
  <c r="G955" i="14" s="1"/>
  <c r="G954" i="14" s="1"/>
  <c r="G953" i="14" s="1"/>
  <c r="G951" i="14"/>
  <c r="G950" i="14" s="1"/>
  <c r="G949" i="14" s="1"/>
  <c r="G948" i="14" s="1"/>
  <c r="G946" i="14"/>
  <c r="G945" i="14" s="1"/>
  <c r="G944" i="14" s="1"/>
  <c r="G943" i="14" s="1"/>
  <c r="G940" i="14"/>
  <c r="G939" i="14" s="1"/>
  <c r="G938" i="14" s="1"/>
  <c r="G937" i="14" s="1"/>
  <c r="G936" i="14" s="1"/>
  <c r="H933" i="14"/>
  <c r="H932" i="14" s="1"/>
  <c r="H931" i="14" s="1"/>
  <c r="H930" i="14" s="1"/>
  <c r="H929" i="14" s="1"/>
  <c r="H928" i="14" s="1"/>
  <c r="G933" i="14"/>
  <c r="G932" i="14" s="1"/>
  <c r="G931" i="14" s="1"/>
  <c r="G930" i="14" s="1"/>
  <c r="G929" i="14" s="1"/>
  <c r="G928" i="14" s="1"/>
  <c r="G924" i="14"/>
  <c r="G923" i="14" s="1"/>
  <c r="G921" i="14"/>
  <c r="G920" i="14" s="1"/>
  <c r="G917" i="14"/>
  <c r="G916" i="14" s="1"/>
  <c r="G912" i="14"/>
  <c r="G908" i="14"/>
  <c r="G904" i="14"/>
  <c r="H901" i="14"/>
  <c r="G901" i="14"/>
  <c r="G893" i="14"/>
  <c r="G891" i="14"/>
  <c r="G889" i="14"/>
  <c r="G887" i="14"/>
  <c r="G885" i="14"/>
  <c r="G881" i="14"/>
  <c r="H879" i="14"/>
  <c r="G879" i="14"/>
  <c r="G877" i="14"/>
  <c r="G865" i="14"/>
  <c r="G863" i="14"/>
  <c r="H860" i="14"/>
  <c r="G860" i="14"/>
  <c r="H858" i="14"/>
  <c r="G858" i="14"/>
  <c r="G855" i="14"/>
  <c r="G853" i="14"/>
  <c r="G846" i="14"/>
  <c r="G845" i="14" s="1"/>
  <c r="G844" i="14" s="1"/>
  <c r="G839" i="14"/>
  <c r="G838" i="14" s="1"/>
  <c r="G833" i="14"/>
  <c r="G832" i="14" s="1"/>
  <c r="G831" i="14" s="1"/>
  <c r="G830" i="14" s="1"/>
  <c r="G829" i="14" s="1"/>
  <c r="G827" i="14"/>
  <c r="G826" i="14" s="1"/>
  <c r="G825" i="14" s="1"/>
  <c r="H823" i="14"/>
  <c r="H822" i="14" s="1"/>
  <c r="H821" i="14" s="1"/>
  <c r="G823" i="14"/>
  <c r="G822" i="14" s="1"/>
  <c r="G821" i="14" s="1"/>
  <c r="G816" i="14"/>
  <c r="G811" i="14"/>
  <c r="G810" i="14" s="1"/>
  <c r="G804" i="14"/>
  <c r="G803" i="14" s="1"/>
  <c r="G802" i="14" s="1"/>
  <c r="G801" i="14" s="1"/>
  <c r="G800" i="14" s="1"/>
  <c r="G799" i="14" s="1"/>
  <c r="G795" i="14"/>
  <c r="H793" i="14"/>
  <c r="G793" i="14"/>
  <c r="G786" i="14"/>
  <c r="G785" i="14" s="1"/>
  <c r="G784" i="14" s="1"/>
  <c r="G783" i="14" s="1"/>
  <c r="G782" i="14" s="1"/>
  <c r="G780" i="14"/>
  <c r="G777" i="14"/>
  <c r="G769" i="14"/>
  <c r="G768" i="14" s="1"/>
  <c r="G765" i="14"/>
  <c r="G764" i="14" s="1"/>
  <c r="G759" i="14"/>
  <c r="G754" i="14"/>
  <c r="H752" i="14"/>
  <c r="G752" i="14"/>
  <c r="H749" i="14"/>
  <c r="G749" i="14"/>
  <c r="G746" i="14"/>
  <c r="G742" i="14"/>
  <c r="G740" i="14"/>
  <c r="G736" i="14"/>
  <c r="H730" i="14"/>
  <c r="H729" i="14" s="1"/>
  <c r="H728" i="14" s="1"/>
  <c r="H727" i="14" s="1"/>
  <c r="H726" i="14" s="1"/>
  <c r="G730" i="14"/>
  <c r="G729" i="14" s="1"/>
  <c r="G728" i="14" s="1"/>
  <c r="G727" i="14" s="1"/>
  <c r="G726" i="14" s="1"/>
  <c r="G724" i="14"/>
  <c r="G723" i="14" s="1"/>
  <c r="G722" i="14" s="1"/>
  <c r="G721" i="14" s="1"/>
  <c r="G719" i="14"/>
  <c r="G718" i="14" s="1"/>
  <c r="G717" i="14" s="1"/>
  <c r="G716" i="14" s="1"/>
  <c r="G713" i="14"/>
  <c r="G712" i="14" s="1"/>
  <c r="G711" i="14" s="1"/>
  <c r="G710" i="14" s="1"/>
  <c r="H708" i="14"/>
  <c r="H707" i="14" s="1"/>
  <c r="G708" i="14"/>
  <c r="G707" i="14" s="1"/>
  <c r="G705" i="14"/>
  <c r="G703" i="14"/>
  <c r="G701" i="14"/>
  <c r="H699" i="14"/>
  <c r="G699" i="14"/>
  <c r="H697" i="14"/>
  <c r="G697" i="14"/>
  <c r="G695" i="14"/>
  <c r="G692" i="14"/>
  <c r="G691" i="14" s="1"/>
  <c r="H688" i="14"/>
  <c r="G688" i="14"/>
  <c r="G684" i="14"/>
  <c r="G678" i="14"/>
  <c r="G676" i="14"/>
  <c r="G670" i="14"/>
  <c r="G668" i="14"/>
  <c r="G665" i="14"/>
  <c r="G664" i="14" s="1"/>
  <c r="G661" i="14"/>
  <c r="G659" i="14"/>
  <c r="G657" i="14"/>
  <c r="H655" i="14"/>
  <c r="G655" i="14"/>
  <c r="G647" i="14"/>
  <c r="G646" i="14" s="1"/>
  <c r="G645" i="14" s="1"/>
  <c r="G644" i="14" s="1"/>
  <c r="G643" i="14" s="1"/>
  <c r="G642" i="14" s="1"/>
  <c r="G638" i="14"/>
  <c r="G637" i="14" s="1"/>
  <c r="G636" i="14" s="1"/>
  <c r="G635" i="14" s="1"/>
  <c r="G634" i="14" s="1"/>
  <c r="G633" i="14" s="1"/>
  <c r="G631" i="14"/>
  <c r="G630" i="14" s="1"/>
  <c r="G629" i="14" s="1"/>
  <c r="G628" i="14" s="1"/>
  <c r="G627" i="14" s="1"/>
  <c r="G626" i="14" s="1"/>
  <c r="G623" i="14"/>
  <c r="G622" i="14" s="1"/>
  <c r="G621" i="14" s="1"/>
  <c r="G620" i="14" s="1"/>
  <c r="G618" i="14"/>
  <c r="G617" i="14" s="1"/>
  <c r="G616" i="14" s="1"/>
  <c r="H614" i="14"/>
  <c r="G614" i="14"/>
  <c r="G612" i="14"/>
  <c r="G610" i="14"/>
  <c r="G607" i="14"/>
  <c r="G606" i="14" s="1"/>
  <c r="G599" i="14"/>
  <c r="G598" i="14" s="1"/>
  <c r="G597" i="14" s="1"/>
  <c r="G596" i="14" s="1"/>
  <c r="G595" i="14" s="1"/>
  <c r="G590" i="14"/>
  <c r="G589" i="14" s="1"/>
  <c r="G588" i="14" s="1"/>
  <c r="G587" i="14" s="1"/>
  <c r="G586" i="14" s="1"/>
  <c r="G585" i="14" s="1"/>
  <c r="G583" i="14"/>
  <c r="G582" i="14" s="1"/>
  <c r="G581" i="14" s="1"/>
  <c r="G580" i="14" s="1"/>
  <c r="G579" i="14" s="1"/>
  <c r="G578" i="14" s="1"/>
  <c r="G567" i="14"/>
  <c r="G566" i="14" s="1"/>
  <c r="G565" i="14" s="1"/>
  <c r="G564" i="14" s="1"/>
  <c r="G563" i="14" s="1"/>
  <c r="G556" i="14"/>
  <c r="G554" i="14"/>
  <c r="H552" i="14"/>
  <c r="G552" i="14"/>
  <c r="G541" i="14"/>
  <c r="G540" i="14" s="1"/>
  <c r="G539" i="14" s="1"/>
  <c r="G537" i="14"/>
  <c r="G535" i="14"/>
  <c r="G530" i="14"/>
  <c r="G529" i="14" s="1"/>
  <c r="G528" i="14" s="1"/>
  <c r="H526" i="14"/>
  <c r="G526" i="14"/>
  <c r="G524" i="14"/>
  <c r="G523" i="14" s="1"/>
  <c r="G522" i="14" s="1"/>
  <c r="G519" i="14"/>
  <c r="G518" i="14" s="1"/>
  <c r="G517" i="14" s="1"/>
  <c r="G516" i="14" s="1"/>
  <c r="G513" i="14"/>
  <c r="G512" i="14" s="1"/>
  <c r="G511" i="14" s="1"/>
  <c r="G510" i="14" s="1"/>
  <c r="G509" i="14" s="1"/>
  <c r="G507" i="14"/>
  <c r="G506" i="14" s="1"/>
  <c r="G505" i="14" s="1"/>
  <c r="G504" i="14" s="1"/>
  <c r="G503" i="14" s="1"/>
  <c r="G501" i="14"/>
  <c r="G500" i="14" s="1"/>
  <c r="G499" i="14" s="1"/>
  <c r="G498" i="14" s="1"/>
  <c r="G497" i="14" s="1"/>
  <c r="H494" i="14"/>
  <c r="H493" i="14" s="1"/>
  <c r="H492" i="14" s="1"/>
  <c r="H491" i="14" s="1"/>
  <c r="H490" i="14" s="1"/>
  <c r="H489" i="14" s="1"/>
  <c r="G494" i="14"/>
  <c r="G493" i="14" s="1"/>
  <c r="G492" i="14" s="1"/>
  <c r="G491" i="14" s="1"/>
  <c r="G490" i="14" s="1"/>
  <c r="G489" i="14" s="1"/>
  <c r="G487" i="14"/>
  <c r="G486" i="14" s="1"/>
  <c r="G485" i="14" s="1"/>
  <c r="G484" i="14" s="1"/>
  <c r="G483" i="14" s="1"/>
  <c r="G481" i="14"/>
  <c r="G480" i="14" s="1"/>
  <c r="G479" i="14" s="1"/>
  <c r="G478" i="14" s="1"/>
  <c r="G477" i="14" s="1"/>
  <c r="G475" i="14"/>
  <c r="H473" i="14"/>
  <c r="G473" i="14"/>
  <c r="G469" i="14"/>
  <c r="G468" i="14" s="1"/>
  <c r="G467" i="14" s="1"/>
  <c r="G464" i="14"/>
  <c r="G463" i="14" s="1"/>
  <c r="G462" i="14" s="1"/>
  <c r="G461" i="14" s="1"/>
  <c r="G458" i="14"/>
  <c r="G456" i="14"/>
  <c r="G454" i="14"/>
  <c r="G452" i="14"/>
  <c r="G449" i="14"/>
  <c r="G448" i="14" s="1"/>
  <c r="G442" i="14"/>
  <c r="H440" i="14"/>
  <c r="G440" i="14"/>
  <c r="G438" i="14"/>
  <c r="G432" i="14"/>
  <c r="G431" i="14" s="1"/>
  <c r="G429" i="14"/>
  <c r="G427" i="14"/>
  <c r="G420" i="14"/>
  <c r="G419" i="14" s="1"/>
  <c r="G418" i="14" s="1"/>
  <c r="G417" i="14" s="1"/>
  <c r="G415" i="14"/>
  <c r="G414" i="14" s="1"/>
  <c r="G413" i="14" s="1"/>
  <c r="G411" i="14"/>
  <c r="G410" i="14" s="1"/>
  <c r="G409" i="14" s="1"/>
  <c r="G405" i="14"/>
  <c r="G404" i="14" s="1"/>
  <c r="G403" i="14" s="1"/>
  <c r="G396" i="14"/>
  <c r="G395" i="14" s="1"/>
  <c r="G394" i="14" s="1"/>
  <c r="G392" i="14"/>
  <c r="G390" i="14"/>
  <c r="H388" i="14"/>
  <c r="G388" i="14"/>
  <c r="G384" i="14"/>
  <c r="G381" i="14"/>
  <c r="G380" i="14" s="1"/>
  <c r="G378" i="14"/>
  <c r="G376" i="14"/>
  <c r="G374" i="14"/>
  <c r="H372" i="14"/>
  <c r="G372" i="14"/>
  <c r="G369" i="14"/>
  <c r="G367" i="14"/>
  <c r="G364" i="14"/>
  <c r="G362" i="14"/>
  <c r="G360" i="14"/>
  <c r="G358" i="14"/>
  <c r="G353" i="14"/>
  <c r="G352" i="14" s="1"/>
  <c r="G351" i="14" s="1"/>
  <c r="G350" i="14" s="1"/>
  <c r="G328" i="14"/>
  <c r="G326" i="14"/>
  <c r="G324" i="14"/>
  <c r="G321" i="14"/>
  <c r="G318" i="14"/>
  <c r="G315" i="14"/>
  <c r="G314" i="14" s="1"/>
  <c r="G309" i="14"/>
  <c r="G307" i="14"/>
  <c r="G304" i="14"/>
  <c r="H302" i="14"/>
  <c r="G302" i="14"/>
  <c r="G300" i="14"/>
  <c r="G297" i="14"/>
  <c r="G294" i="14"/>
  <c r="H290" i="14"/>
  <c r="H289" i="14" s="1"/>
  <c r="H288" i="14" s="1"/>
  <c r="G290" i="14"/>
  <c r="G289" i="14" s="1"/>
  <c r="G288" i="14" s="1"/>
  <c r="G283" i="14"/>
  <c r="G282" i="14" s="1"/>
  <c r="G281" i="14" s="1"/>
  <c r="G280" i="14" s="1"/>
  <c r="G278" i="14"/>
  <c r="G277" i="14" s="1"/>
  <c r="G276" i="14" s="1"/>
  <c r="H274" i="14"/>
  <c r="H273" i="14" s="1"/>
  <c r="H272" i="14" s="1"/>
  <c r="G274" i="14"/>
  <c r="G273" i="14" s="1"/>
  <c r="G272" i="14" s="1"/>
  <c r="G268" i="14"/>
  <c r="G267" i="14" s="1"/>
  <c r="G266" i="14" s="1"/>
  <c r="G258" i="14"/>
  <c r="G255" i="14"/>
  <c r="G252" i="14"/>
  <c r="G251" i="14" s="1"/>
  <c r="G248" i="14"/>
  <c r="G247" i="14" s="1"/>
  <c r="G242" i="14"/>
  <c r="G241" i="14" s="1"/>
  <c r="G240" i="14" s="1"/>
  <c r="G239" i="14" s="1"/>
  <c r="G238" i="14" s="1"/>
  <c r="G236" i="14"/>
  <c r="G235" i="14" s="1"/>
  <c r="G234" i="14" s="1"/>
  <c r="G232" i="14"/>
  <c r="G231" i="14" s="1"/>
  <c r="G230" i="14" s="1"/>
  <c r="G226" i="14"/>
  <c r="G225" i="14" s="1"/>
  <c r="G223" i="14"/>
  <c r="G222" i="14" s="1"/>
  <c r="G218" i="14"/>
  <c r="G216" i="14"/>
  <c r="G209" i="14"/>
  <c r="G208" i="14" s="1"/>
  <c r="G206" i="14"/>
  <c r="H204" i="14"/>
  <c r="G204" i="14"/>
  <c r="G202" i="14"/>
  <c r="G200" i="14"/>
  <c r="G192" i="14"/>
  <c r="G191" i="14" s="1"/>
  <c r="G190" i="14" s="1"/>
  <c r="G188" i="14"/>
  <c r="G185" i="14"/>
  <c r="G177" i="14"/>
  <c r="G176" i="14" s="1"/>
  <c r="G175" i="14" s="1"/>
  <c r="G173" i="14"/>
  <c r="G172" i="14" s="1"/>
  <c r="G171" i="14" s="1"/>
  <c r="G161" i="14"/>
  <c r="G159" i="14"/>
  <c r="G157" i="14"/>
  <c r="G154" i="14"/>
  <c r="G152" i="14"/>
  <c r="G150" i="14"/>
  <c r="H148" i="14"/>
  <c r="G148" i="14"/>
  <c r="G146" i="14"/>
  <c r="G141" i="14"/>
  <c r="G140" i="14" s="1"/>
  <c r="G139" i="14" s="1"/>
  <c r="G136" i="14"/>
  <c r="G135" i="14" s="1"/>
  <c r="G134" i="14" s="1"/>
  <c r="G132" i="14"/>
  <c r="G130" i="14"/>
  <c r="G128" i="14"/>
  <c r="G126" i="14"/>
  <c r="G123" i="14"/>
  <c r="G118" i="14"/>
  <c r="G117" i="14" s="1"/>
  <c r="G116" i="14" s="1"/>
  <c r="G115" i="14" s="1"/>
  <c r="G113" i="14"/>
  <c r="G112" i="14" s="1"/>
  <c r="G110" i="14"/>
  <c r="G109" i="14" s="1"/>
  <c r="G104" i="14"/>
  <c r="G103" i="14" s="1"/>
  <c r="G102" i="14" s="1"/>
  <c r="H100" i="14"/>
  <c r="H99" i="14" s="1"/>
  <c r="H98" i="14" s="1"/>
  <c r="G100" i="14"/>
  <c r="G99" i="14" s="1"/>
  <c r="G98" i="14" s="1"/>
  <c r="G96" i="14"/>
  <c r="G95" i="14" s="1"/>
  <c r="G94" i="14" s="1"/>
  <c r="G93" i="14" s="1"/>
  <c r="G92" i="14" s="1"/>
  <c r="G90" i="14"/>
  <c r="G88" i="14"/>
  <c r="G85" i="14"/>
  <c r="G82" i="14"/>
  <c r="G80" i="14"/>
  <c r="G78" i="14"/>
  <c r="G76" i="14"/>
  <c r="G71" i="14"/>
  <c r="G66" i="14"/>
  <c r="G65" i="14" s="1"/>
  <c r="G64" i="14" s="1"/>
  <c r="G63" i="14" s="1"/>
  <c r="G60" i="14"/>
  <c r="G59" i="14" s="1"/>
  <c r="G58" i="14" s="1"/>
  <c r="G53" i="14"/>
  <c r="G51" i="14"/>
  <c r="G46" i="14"/>
  <c r="G45" i="14" s="1"/>
  <c r="G44" i="14" s="1"/>
  <c r="G42" i="14"/>
  <c r="G40" i="14"/>
  <c r="G37" i="14"/>
  <c r="H30" i="14"/>
  <c r="H29" i="14" s="1"/>
  <c r="H28" i="14" s="1"/>
  <c r="H27" i="14" s="1"/>
  <c r="G30" i="14"/>
  <c r="G29" i="14" s="1"/>
  <c r="G28" i="14" s="1"/>
  <c r="G27" i="14" s="1"/>
  <c r="G25" i="14"/>
  <c r="G24" i="14" s="1"/>
  <c r="G23" i="14" s="1"/>
  <c r="G21" i="14"/>
  <c r="G18" i="14"/>
  <c r="G16" i="14"/>
  <c r="G675" i="14" l="1"/>
  <c r="G674" i="14" s="1"/>
  <c r="G673" i="14" s="1"/>
  <c r="N182" i="14"/>
  <c r="N181" i="14" s="1"/>
  <c r="N212" i="14"/>
  <c r="M897" i="14"/>
  <c r="N897" i="14"/>
  <c r="H792" i="14"/>
  <c r="H791" i="14" s="1"/>
  <c r="H790" i="14" s="1"/>
  <c r="H789" i="14" s="1"/>
  <c r="H788" i="14" s="1"/>
  <c r="H647" i="14"/>
  <c r="H646" i="14" s="1"/>
  <c r="H645" i="14" s="1"/>
  <c r="H644" i="14" s="1"/>
  <c r="H643" i="14" s="1"/>
  <c r="H642" i="14" s="1"/>
  <c r="K293" i="14"/>
  <c r="K292" i="14" s="1"/>
  <c r="K287" i="14" s="1"/>
  <c r="K286" i="14" s="1"/>
  <c r="K182" i="14"/>
  <c r="K181" i="14" s="1"/>
  <c r="K168" i="14" s="1"/>
  <c r="N594" i="14"/>
  <c r="N593" i="14" s="1"/>
  <c r="K212" i="14"/>
  <c r="H255" i="14"/>
  <c r="H623" i="14"/>
  <c r="H622" i="14" s="1"/>
  <c r="H621" i="14" s="1"/>
  <c r="H620" i="14" s="1"/>
  <c r="M851" i="14"/>
  <c r="M850" i="14" s="1"/>
  <c r="M849" i="14" s="1"/>
  <c r="N254" i="14"/>
  <c r="J313" i="14"/>
  <c r="J312" i="14" s="1"/>
  <c r="J311" i="14" s="1"/>
  <c r="G1001" i="14"/>
  <c r="G1000" i="14" s="1"/>
  <c r="H294" i="14"/>
  <c r="M744" i="14"/>
  <c r="M422" i="14"/>
  <c r="M313" i="14"/>
  <c r="M312" i="14" s="1"/>
  <c r="M311" i="14" s="1"/>
  <c r="J1030" i="14"/>
  <c r="J1019" i="14" s="1"/>
  <c r="J33" i="14"/>
  <c r="K11" i="17"/>
  <c r="G776" i="14"/>
  <c r="G775" i="14" s="1"/>
  <c r="G774" i="14" s="1"/>
  <c r="G773" i="14" s="1"/>
  <c r="G772" i="14" s="1"/>
  <c r="N1030" i="14"/>
  <c r="N1018" i="14" s="1"/>
  <c r="K254" i="14"/>
  <c r="K250" i="14" s="1"/>
  <c r="K246" i="14" s="1"/>
  <c r="K245" i="14" s="1"/>
  <c r="K211" i="14" s="1"/>
  <c r="G751" i="14"/>
  <c r="H37" i="14"/>
  <c r="H36" i="14" s="1"/>
  <c r="H35" i="14" s="1"/>
  <c r="H34" i="14" s="1"/>
  <c r="H185" i="14"/>
  <c r="H184" i="14" s="1"/>
  <c r="H183" i="14" s="1"/>
  <c r="H321" i="14"/>
  <c r="H320" i="14" s="1"/>
  <c r="H736" i="14"/>
  <c r="K1030" i="14"/>
  <c r="M733" i="14"/>
  <c r="M732" i="14" s="1"/>
  <c r="N562" i="14"/>
  <c r="N515" i="14"/>
  <c r="N496" i="14" s="1"/>
  <c r="N250" i="14"/>
  <c r="N246" i="14" s="1"/>
  <c r="N245" i="14" s="1"/>
  <c r="N751" i="14"/>
  <c r="N744" i="14" s="1"/>
  <c r="N733" i="14" s="1"/>
  <c r="N732" i="14" s="1"/>
  <c r="J356" i="14"/>
  <c r="J355" i="14" s="1"/>
  <c r="J342" i="14" s="1"/>
  <c r="G50" i="14"/>
  <c r="G49" i="14" s="1"/>
  <c r="G48" i="14" s="1"/>
  <c r="G667" i="14"/>
  <c r="G1033" i="14"/>
  <c r="G1032" i="14" s="1"/>
  <c r="G1031" i="14" s="1"/>
  <c r="K898" i="14"/>
  <c r="K897" i="14" s="1"/>
  <c r="K851" i="14"/>
  <c r="M966" i="14"/>
  <c r="H862" i="14"/>
  <c r="N313" i="14"/>
  <c r="N312" i="14" s="1"/>
  <c r="N311" i="14" s="1"/>
  <c r="K356" i="14"/>
  <c r="K355" i="14" s="1"/>
  <c r="K342" i="14" s="1"/>
  <c r="G694" i="14"/>
  <c r="G690" i="14" s="1"/>
  <c r="H258" i="14"/>
  <c r="H315" i="14"/>
  <c r="H314" i="14" s="1"/>
  <c r="H667" i="14"/>
  <c r="H472" i="14"/>
  <c r="H471" i="14" s="1"/>
  <c r="H466" i="14" s="1"/>
  <c r="H460" i="14" s="1"/>
  <c r="G683" i="14"/>
  <c r="G682" i="14" s="1"/>
  <c r="G745" i="14"/>
  <c r="G1023" i="14"/>
  <c r="G1022" i="14" s="1"/>
  <c r="G1021" i="14" s="1"/>
  <c r="G1020" i="14" s="1"/>
  <c r="H123" i="14"/>
  <c r="H122" i="14" s="1"/>
  <c r="H121" i="14" s="1"/>
  <c r="H120" i="14" s="1"/>
  <c r="H192" i="14"/>
  <c r="H191" i="14" s="1"/>
  <c r="H190" i="14" s="1"/>
  <c r="H765" i="14"/>
  <c r="H764" i="14" s="1"/>
  <c r="H763" i="14" s="1"/>
  <c r="H762" i="14" s="1"/>
  <c r="H777" i="14"/>
  <c r="H776" i="14" s="1"/>
  <c r="H775" i="14" s="1"/>
  <c r="H774" i="14" s="1"/>
  <c r="H773" i="14" s="1"/>
  <c r="H772" i="14" s="1"/>
  <c r="H917" i="14"/>
  <c r="H916" i="14" s="1"/>
  <c r="H1024" i="14"/>
  <c r="H1023" i="14" s="1"/>
  <c r="H1022" i="14" s="1"/>
  <c r="H1021" i="14" s="1"/>
  <c r="H1020" i="14" s="1"/>
  <c r="H1036" i="14"/>
  <c r="H1033" i="14" s="1"/>
  <c r="H1032" i="14" s="1"/>
  <c r="H1031" i="14" s="1"/>
  <c r="J292" i="14"/>
  <c r="J287" i="14" s="1"/>
  <c r="J286" i="14" s="1"/>
  <c r="M1030" i="14"/>
  <c r="M1019" i="14" s="1"/>
  <c r="M652" i="14"/>
  <c r="M651" i="14" s="1"/>
  <c r="M681" i="14"/>
  <c r="M680" i="14" s="1"/>
  <c r="K422" i="14"/>
  <c r="H852" i="14"/>
  <c r="H811" i="14"/>
  <c r="H810" i="14" s="1"/>
  <c r="H809" i="14" s="1"/>
  <c r="H808" i="14" s="1"/>
  <c r="H807" i="14" s="1"/>
  <c r="H806" i="14" s="1"/>
  <c r="H984" i="14"/>
  <c r="N144" i="14"/>
  <c r="N138" i="14" s="1"/>
  <c r="G735" i="14"/>
  <c r="G734" i="14" s="1"/>
  <c r="J966" i="14"/>
  <c r="J927" i="14" s="1"/>
  <c r="J897" i="14"/>
  <c r="N851" i="14"/>
  <c r="N850" i="14" s="1"/>
  <c r="N849" i="14" s="1"/>
  <c r="M356" i="14"/>
  <c r="M355" i="14" s="1"/>
  <c r="M342" i="14" s="1"/>
  <c r="K515" i="14"/>
  <c r="K496" i="14" s="1"/>
  <c r="N293" i="14"/>
  <c r="N292" i="14" s="1"/>
  <c r="N287" i="14" s="1"/>
  <c r="N286" i="14" s="1"/>
  <c r="H683" i="14"/>
  <c r="H682" i="14" s="1"/>
  <c r="H561" i="17"/>
  <c r="H592" i="17" s="1"/>
  <c r="H596" i="17" s="1"/>
  <c r="K70" i="14"/>
  <c r="K69" i="14" s="1"/>
  <c r="K68" i="14" s="1"/>
  <c r="K62" i="14" s="1"/>
  <c r="G387" i="14"/>
  <c r="H942" i="14"/>
  <c r="H935" i="14" s="1"/>
  <c r="G915" i="14"/>
  <c r="G914" i="14" s="1"/>
  <c r="J168" i="14"/>
  <c r="J818" i="14"/>
  <c r="J652" i="14"/>
  <c r="J651" i="14" s="1"/>
  <c r="J851" i="14"/>
  <c r="J850" i="14" s="1"/>
  <c r="J849" i="14" s="1"/>
  <c r="J444" i="14"/>
  <c r="J422" i="14"/>
  <c r="G873" i="14"/>
  <c r="G872" i="14" s="1"/>
  <c r="N422" i="14"/>
  <c r="G837" i="14"/>
  <c r="G836" i="14" s="1"/>
  <c r="G835" i="14" s="1"/>
  <c r="M515" i="14"/>
  <c r="M496" i="14" s="1"/>
  <c r="M168" i="14"/>
  <c r="K603" i="14"/>
  <c r="K594" i="14" s="1"/>
  <c r="K593" i="14" s="1"/>
  <c r="K313" i="14"/>
  <c r="K312" i="14" s="1"/>
  <c r="K311" i="14" s="1"/>
  <c r="N70" i="14"/>
  <c r="N69" i="14" s="1"/>
  <c r="N68" i="14" s="1"/>
  <c r="N62" i="14" s="1"/>
  <c r="M106" i="14"/>
  <c r="M57" i="14" s="1"/>
  <c r="K444" i="14"/>
  <c r="H715" i="14"/>
  <c r="H50" i="14"/>
  <c r="H49" i="14" s="1"/>
  <c r="H48" i="14" s="1"/>
  <c r="H426" i="14"/>
  <c r="H425" i="14" s="1"/>
  <c r="H424" i="14" s="1"/>
  <c r="H423" i="14" s="1"/>
  <c r="H534" i="14"/>
  <c r="H533" i="14" s="1"/>
  <c r="G654" i="14"/>
  <c r="G653" i="14" s="1"/>
  <c r="H857" i="14"/>
  <c r="G900" i="14"/>
  <c r="G899" i="14" s="1"/>
  <c r="H18" i="14"/>
  <c r="H15" i="14" s="1"/>
  <c r="H14" i="14" s="1"/>
  <c r="H13" i="14" s="1"/>
  <c r="H12" i="14" s="1"/>
  <c r="H71" i="14"/>
  <c r="H82" i="14"/>
  <c r="H242" i="14"/>
  <c r="H241" i="14" s="1"/>
  <c r="H240" i="14" s="1"/>
  <c r="H239" i="14" s="1"/>
  <c r="H238" i="14" s="1"/>
  <c r="H297" i="14"/>
  <c r="H1001" i="14"/>
  <c r="H1000" i="14" s="1"/>
  <c r="H1014" i="14"/>
  <c r="H1013" i="14" s="1"/>
  <c r="H1012" i="14" s="1"/>
  <c r="H1011" i="14" s="1"/>
  <c r="H1010" i="14" s="1"/>
  <c r="H1042" i="14"/>
  <c r="H1041" i="14" s="1"/>
  <c r="H1040" i="14" s="1"/>
  <c r="H1047" i="14"/>
  <c r="H1046" i="14" s="1"/>
  <c r="H1045" i="14" s="1"/>
  <c r="J211" i="14"/>
  <c r="G36" i="14"/>
  <c r="G35" i="14" s="1"/>
  <c r="G34" i="14" s="1"/>
  <c r="G33" i="14" s="1"/>
  <c r="G306" i="14"/>
  <c r="G371" i="14"/>
  <c r="G437" i="14"/>
  <c r="G436" i="14" s="1"/>
  <c r="G435" i="14" s="1"/>
  <c r="G434" i="14" s="1"/>
  <c r="G534" i="14"/>
  <c r="G533" i="14" s="1"/>
  <c r="G532" i="14" s="1"/>
  <c r="G792" i="14"/>
  <c r="G791" i="14" s="1"/>
  <c r="G790" i="14" s="1"/>
  <c r="G789" i="14" s="1"/>
  <c r="G788" i="14" s="1"/>
  <c r="G857" i="14"/>
  <c r="H754" i="14"/>
  <c r="H908" i="14"/>
  <c r="H907" i="14" s="1"/>
  <c r="H906" i="14" s="1"/>
  <c r="M33" i="14"/>
  <c r="J744" i="14"/>
  <c r="J733" i="14" s="1"/>
  <c r="J732" i="14" s="1"/>
  <c r="J144" i="14"/>
  <c r="J138" i="14" s="1"/>
  <c r="J106" i="14" s="1"/>
  <c r="J57" i="14" s="1"/>
  <c r="H254" i="14"/>
  <c r="G884" i="14"/>
  <c r="G883" i="14" s="1"/>
  <c r="G907" i="14"/>
  <c r="G906" i="14" s="1"/>
  <c r="H85" i="14"/>
  <c r="H177" i="14"/>
  <c r="H176" i="14" s="1"/>
  <c r="H175" i="14" s="1"/>
  <c r="H170" i="14" s="1"/>
  <c r="H169" i="14" s="1"/>
  <c r="H567" i="14"/>
  <c r="H566" i="14" s="1"/>
  <c r="H565" i="14" s="1"/>
  <c r="H564" i="14" s="1"/>
  <c r="H563" i="14" s="1"/>
  <c r="H675" i="14"/>
  <c r="H674" i="14" s="1"/>
  <c r="H673" i="14" s="1"/>
  <c r="H1058" i="14"/>
  <c r="H1057" i="14" s="1"/>
  <c r="H1056" i="14" s="1"/>
  <c r="J515" i="14"/>
  <c r="J496" i="14" s="1"/>
  <c r="N356" i="14"/>
  <c r="N355" i="14" s="1"/>
  <c r="K106" i="14"/>
  <c r="N168" i="14"/>
  <c r="G451" i="14"/>
  <c r="G447" i="14" s="1"/>
  <c r="G446" i="14" s="1"/>
  <c r="G445" i="14" s="1"/>
  <c r="K561" i="17"/>
  <c r="K592" i="17" s="1"/>
  <c r="K596" i="17" s="1"/>
  <c r="E561" i="17"/>
  <c r="E592" i="17" s="1"/>
  <c r="E596" i="17" s="1"/>
  <c r="M927" i="14"/>
  <c r="M650" i="14"/>
  <c r="M641" i="14" s="1"/>
  <c r="M211" i="14"/>
  <c r="N561" i="14"/>
  <c r="N211" i="14"/>
  <c r="N966" i="14"/>
  <c r="N927" i="14" s="1"/>
  <c r="N444" i="14"/>
  <c r="M444" i="14"/>
  <c r="N106" i="14"/>
  <c r="K850" i="14"/>
  <c r="K849" i="14" s="1"/>
  <c r="K1018" i="14"/>
  <c r="K1019" i="14"/>
  <c r="K561" i="14"/>
  <c r="K562" i="14"/>
  <c r="K33" i="14"/>
  <c r="J681" i="14"/>
  <c r="J680" i="14" s="1"/>
  <c r="K966" i="14"/>
  <c r="K927" i="14" s="1"/>
  <c r="K744" i="14"/>
  <c r="K733" i="14" s="1"/>
  <c r="K732" i="14" s="1"/>
  <c r="G15" i="14"/>
  <c r="G14" i="14" s="1"/>
  <c r="G13" i="14" s="1"/>
  <c r="G12" i="14" s="1"/>
  <c r="H156" i="14"/>
  <c r="H221" i="14"/>
  <c r="H220" i="14" s="1"/>
  <c r="G229" i="14"/>
  <c r="G228" i="14" s="1"/>
  <c r="H387" i="14"/>
  <c r="G426" i="14"/>
  <c r="G425" i="14" s="1"/>
  <c r="G424" i="14" s="1"/>
  <c r="G423" i="14" s="1"/>
  <c r="G472" i="14"/>
  <c r="G471" i="14" s="1"/>
  <c r="G466" i="14" s="1"/>
  <c r="G460" i="14" s="1"/>
  <c r="H609" i="14"/>
  <c r="H605" i="14" s="1"/>
  <c r="H604" i="14" s="1"/>
  <c r="H603" i="14" s="1"/>
  <c r="H594" i="14" s="1"/>
  <c r="H900" i="14"/>
  <c r="H899" i="14" s="1"/>
  <c r="H306" i="14"/>
  <c r="H532" i="14"/>
  <c r="G108" i="14"/>
  <c r="G107" i="14" s="1"/>
  <c r="G366" i="14"/>
  <c r="G715" i="14"/>
  <c r="H735" i="14"/>
  <c r="H734" i="14" s="1"/>
  <c r="H884" i="14"/>
  <c r="H883" i="14" s="1"/>
  <c r="H215" i="14"/>
  <c r="H214" i="14" s="1"/>
  <c r="H213" i="14" s="1"/>
  <c r="H357" i="14"/>
  <c r="H371" i="14"/>
  <c r="H562" i="14"/>
  <c r="H694" i="14"/>
  <c r="G184" i="14"/>
  <c r="G183" i="14" s="1"/>
  <c r="G182" i="14" s="1"/>
  <c r="G181" i="14" s="1"/>
  <c r="G1039" i="14"/>
  <c r="G1058" i="14"/>
  <c r="G1057" i="14" s="1"/>
  <c r="G1056" i="14" s="1"/>
  <c r="G999" i="14"/>
  <c r="G998" i="14" s="1"/>
  <c r="H873" i="14"/>
  <c r="H872" i="14" s="1"/>
  <c r="G862" i="14"/>
  <c r="G852" i="14"/>
  <c r="H837" i="14"/>
  <c r="H751" i="14"/>
  <c r="G763" i="14"/>
  <c r="G762" i="14" s="1"/>
  <c r="H745" i="14"/>
  <c r="H654" i="14"/>
  <c r="H653" i="14" s="1"/>
  <c r="G609" i="14"/>
  <c r="G605" i="14" s="1"/>
  <c r="G604" i="14" s="1"/>
  <c r="G603" i="14" s="1"/>
  <c r="G594" i="14" s="1"/>
  <c r="G593" i="14" s="1"/>
  <c r="H547" i="14"/>
  <c r="H546" i="14" s="1"/>
  <c r="H545" i="14" s="1"/>
  <c r="H544" i="14" s="1"/>
  <c r="H543" i="14" s="1"/>
  <c r="H451" i="14"/>
  <c r="H447" i="14" s="1"/>
  <c r="H446" i="14" s="1"/>
  <c r="H445" i="14" s="1"/>
  <c r="G547" i="14"/>
  <c r="G546" i="14" s="1"/>
  <c r="G545" i="14" s="1"/>
  <c r="G544" i="14" s="1"/>
  <c r="G543" i="14" s="1"/>
  <c r="G521" i="14"/>
  <c r="H437" i="14"/>
  <c r="H436" i="14" s="1"/>
  <c r="H435" i="14" s="1"/>
  <c r="H434" i="14" s="1"/>
  <c r="H408" i="14"/>
  <c r="H407" i="14" s="1"/>
  <c r="G408" i="14"/>
  <c r="G407" i="14" s="1"/>
  <c r="H380" i="14"/>
  <c r="H366" i="14"/>
  <c r="G357" i="14"/>
  <c r="G320" i="14"/>
  <c r="G293" i="14"/>
  <c r="H271" i="14"/>
  <c r="H270" i="14" s="1"/>
  <c r="G271" i="14"/>
  <c r="G270" i="14" s="1"/>
  <c r="G254" i="14"/>
  <c r="G250" i="14" s="1"/>
  <c r="G246" i="14" s="1"/>
  <c r="G245" i="14" s="1"/>
  <c r="G215" i="14"/>
  <c r="G214" i="14" s="1"/>
  <c r="G213" i="14" s="1"/>
  <c r="G221" i="14"/>
  <c r="G220" i="14" s="1"/>
  <c r="G199" i="14"/>
  <c r="H199" i="14"/>
  <c r="H198" i="14" s="1"/>
  <c r="H197" i="14" s="1"/>
  <c r="H196" i="14" s="1"/>
  <c r="G170" i="14"/>
  <c r="G169" i="14" s="1"/>
  <c r="G156" i="14"/>
  <c r="H145" i="14"/>
  <c r="G145" i="14"/>
  <c r="G122" i="14"/>
  <c r="G121" i="14" s="1"/>
  <c r="G120" i="14" s="1"/>
  <c r="G70" i="14"/>
  <c r="G69" i="14" s="1"/>
  <c r="G68" i="14" s="1"/>
  <c r="G62" i="14" s="1"/>
  <c r="H229" i="14"/>
  <c r="H228" i="14" s="1"/>
  <c r="G561" i="14"/>
  <c r="G562" i="14"/>
  <c r="H108" i="14"/>
  <c r="H107" i="14" s="1"/>
  <c r="H561" i="14"/>
  <c r="H999" i="14"/>
  <c r="H998" i="14" s="1"/>
  <c r="G663" i="14"/>
  <c r="G198" i="14"/>
  <c r="G197" i="14" s="1"/>
  <c r="G196" i="14" s="1"/>
  <c r="G313" i="14"/>
  <c r="G312" i="14" s="1"/>
  <c r="G311" i="14" s="1"/>
  <c r="G942" i="14"/>
  <c r="G935" i="14" s="1"/>
  <c r="G820" i="14"/>
  <c r="G819" i="14" s="1"/>
  <c r="G981" i="14"/>
  <c r="G980" i="14" s="1"/>
  <c r="G979" i="14" s="1"/>
  <c r="G973" i="14" s="1"/>
  <c r="G809" i="14"/>
  <c r="G808" i="14" s="1"/>
  <c r="G807" i="14" s="1"/>
  <c r="G806" i="14" s="1"/>
  <c r="H820" i="14"/>
  <c r="H819" i="14" s="1"/>
  <c r="H915" i="14"/>
  <c r="H914" i="14" s="1"/>
  <c r="I321" i="14"/>
  <c r="L321" i="14"/>
  <c r="F321" i="14"/>
  <c r="I318" i="14"/>
  <c r="L318" i="14"/>
  <c r="F318" i="14"/>
  <c r="I37" i="14"/>
  <c r="L37" i="14"/>
  <c r="F37" i="14"/>
  <c r="I154" i="14"/>
  <c r="L154" i="14"/>
  <c r="F154" i="14"/>
  <c r="G324" i="17"/>
  <c r="J324" i="17"/>
  <c r="D324" i="17"/>
  <c r="G327" i="17"/>
  <c r="J327" i="17"/>
  <c r="D327" i="17"/>
  <c r="G539" i="17"/>
  <c r="J539" i="17"/>
  <c r="D539" i="17"/>
  <c r="G898" i="14" l="1"/>
  <c r="H33" i="14"/>
  <c r="M285" i="14"/>
  <c r="G897" i="14"/>
  <c r="N848" i="14"/>
  <c r="M848" i="14"/>
  <c r="M798" i="14" s="1"/>
  <c r="H182" i="14"/>
  <c r="H181" i="14" s="1"/>
  <c r="H851" i="14"/>
  <c r="H850" i="14" s="1"/>
  <c r="H849" i="14" s="1"/>
  <c r="G1030" i="14"/>
  <c r="J1018" i="14"/>
  <c r="H293" i="14"/>
  <c r="G744" i="14"/>
  <c r="G733" i="14" s="1"/>
  <c r="G732" i="14" s="1"/>
  <c r="J285" i="14"/>
  <c r="H313" i="14"/>
  <c r="H312" i="14" s="1"/>
  <c r="H311" i="14" s="1"/>
  <c r="H898" i="14"/>
  <c r="J650" i="14"/>
  <c r="J641" i="14" s="1"/>
  <c r="H212" i="14"/>
  <c r="N1019" i="14"/>
  <c r="H1039" i="14"/>
  <c r="H292" i="14"/>
  <c r="H287" i="14" s="1"/>
  <c r="H286" i="14" s="1"/>
  <c r="J848" i="14"/>
  <c r="J798" i="14" s="1"/>
  <c r="M1018" i="14"/>
  <c r="G818" i="14"/>
  <c r="G292" i="14"/>
  <c r="G287" i="14" s="1"/>
  <c r="G286" i="14" s="1"/>
  <c r="G851" i="14"/>
  <c r="G850" i="14" s="1"/>
  <c r="G849" i="14" s="1"/>
  <c r="K848" i="14"/>
  <c r="K57" i="14"/>
  <c r="G681" i="14"/>
  <c r="G680" i="14" s="1"/>
  <c r="H356" i="14"/>
  <c r="H355" i="14" s="1"/>
  <c r="H342" i="14" s="1"/>
  <c r="K285" i="14"/>
  <c r="H422" i="14"/>
  <c r="J56" i="14"/>
  <c r="N57" i="14"/>
  <c r="H70" i="14"/>
  <c r="H69" i="14" s="1"/>
  <c r="H68" i="14" s="1"/>
  <c r="H62" i="14" s="1"/>
  <c r="N342" i="14"/>
  <c r="N285" i="14" s="1"/>
  <c r="G356" i="14"/>
  <c r="G355" i="14" s="1"/>
  <c r="G342" i="14" s="1"/>
  <c r="G285" i="14" s="1"/>
  <c r="G422" i="14"/>
  <c r="G144" i="14"/>
  <c r="G138" i="14" s="1"/>
  <c r="G106" i="14" s="1"/>
  <c r="G57" i="14" s="1"/>
  <c r="G652" i="14"/>
  <c r="G651" i="14" s="1"/>
  <c r="H144" i="14"/>
  <c r="H138" i="14" s="1"/>
  <c r="H106" i="14" s="1"/>
  <c r="M56" i="14"/>
  <c r="M1067" i="14" s="1"/>
  <c r="G444" i="14"/>
  <c r="G1019" i="14"/>
  <c r="G1018" i="14"/>
  <c r="H1030" i="14"/>
  <c r="H1018" i="14" s="1"/>
  <c r="G168" i="14"/>
  <c r="H744" i="14"/>
  <c r="H733" i="14" s="1"/>
  <c r="H732" i="14" s="1"/>
  <c r="H897" i="14"/>
  <c r="G966" i="14"/>
  <c r="G927" i="14" s="1"/>
  <c r="G515" i="14"/>
  <c r="G496" i="14" s="1"/>
  <c r="H444" i="14"/>
  <c r="G212" i="14"/>
  <c r="G211" i="14" s="1"/>
  <c r="H168" i="14"/>
  <c r="L384" i="14"/>
  <c r="I384" i="14"/>
  <c r="F384" i="14"/>
  <c r="F392" i="14"/>
  <c r="G579" i="17"/>
  <c r="J579" i="17"/>
  <c r="D579" i="17"/>
  <c r="D414" i="17"/>
  <c r="K56" i="14" l="1"/>
  <c r="G848" i="14"/>
  <c r="H848" i="14"/>
  <c r="H1019" i="14"/>
  <c r="J1067" i="14"/>
  <c r="H285" i="14"/>
  <c r="G798" i="14"/>
  <c r="G650" i="14"/>
  <c r="G641" i="14" s="1"/>
  <c r="N56" i="14"/>
  <c r="H57" i="14"/>
  <c r="G56" i="14"/>
  <c r="C18" i="19"/>
  <c r="G1067" i="14" l="1"/>
  <c r="I401" i="14"/>
  <c r="I399" i="14"/>
  <c r="F374" i="14"/>
  <c r="F372" i="14"/>
  <c r="I398" i="14" l="1"/>
  <c r="D18" i="19"/>
  <c r="E18" i="19"/>
  <c r="J583" i="17" l="1"/>
  <c r="G360" i="17"/>
  <c r="J360" i="17"/>
  <c r="D360" i="17"/>
  <c r="E11" i="21" l="1"/>
  <c r="H11" i="21"/>
  <c r="B11" i="21"/>
  <c r="D25" i="17" l="1"/>
  <c r="F25" i="17" s="1"/>
  <c r="F24" i="17" s="1"/>
  <c r="F13" i="17" l="1"/>
  <c r="F12" i="17" s="1"/>
  <c r="D453" i="17"/>
  <c r="F453" i="17" s="1"/>
  <c r="F451" i="17" s="1"/>
  <c r="F450" i="17" s="1"/>
  <c r="F449" i="17" s="1"/>
  <c r="D471" i="17"/>
  <c r="F471" i="17" s="1"/>
  <c r="F470" i="17" s="1"/>
  <c r="F469" i="17" s="1"/>
  <c r="F468" i="17" s="1"/>
  <c r="D465" i="17"/>
  <c r="F465" i="17" s="1"/>
  <c r="F464" i="17" s="1"/>
  <c r="F463" i="17" s="1"/>
  <c r="F462" i="17" s="1"/>
  <c r="D317" i="17"/>
  <c r="D315" i="17"/>
  <c r="F442" i="14"/>
  <c r="F448" i="17" l="1"/>
  <c r="D127" i="17"/>
  <c r="F274" i="14"/>
  <c r="F273" i="14" s="1"/>
  <c r="F272" i="14" s="1"/>
  <c r="F531" i="14" l="1"/>
  <c r="H531" i="14" s="1"/>
  <c r="H530" i="14" s="1"/>
  <c r="H529" i="14" s="1"/>
  <c r="H528" i="14" s="1"/>
  <c r="F525" i="14"/>
  <c r="H525" i="14" s="1"/>
  <c r="H524" i="14" s="1"/>
  <c r="H523" i="14" s="1"/>
  <c r="H522" i="14" s="1"/>
  <c r="F639" i="14"/>
  <c r="H639" i="14" s="1"/>
  <c r="H638" i="14" s="1"/>
  <c r="H637" i="14" s="1"/>
  <c r="H636" i="14" s="1"/>
  <c r="H635" i="14" s="1"/>
  <c r="H634" i="14" s="1"/>
  <c r="H633" i="14" s="1"/>
  <c r="H593" i="14" s="1"/>
  <c r="H521" i="14" l="1"/>
  <c r="H515" i="14" s="1"/>
  <c r="H496" i="14" s="1"/>
  <c r="J72" i="17"/>
  <c r="L72" i="17" s="1"/>
  <c r="J170" i="17" l="1"/>
  <c r="L170" i="17" s="1"/>
  <c r="L169" i="17" s="1"/>
  <c r="G170" i="17"/>
  <c r="I170" i="17" s="1"/>
  <c r="I169" i="17" s="1"/>
  <c r="D170" i="17"/>
  <c r="F170" i="17" s="1"/>
  <c r="F169" i="17" s="1"/>
  <c r="L693" i="14"/>
  <c r="N693" i="14" s="1"/>
  <c r="N692" i="14" s="1"/>
  <c r="N691" i="14" s="1"/>
  <c r="N690" i="14" s="1"/>
  <c r="N681" i="14" s="1"/>
  <c r="N680" i="14" s="1"/>
  <c r="I693" i="14"/>
  <c r="K693" i="14" s="1"/>
  <c r="K692" i="14" s="1"/>
  <c r="K691" i="14" s="1"/>
  <c r="K690" i="14" s="1"/>
  <c r="K681" i="14" s="1"/>
  <c r="K680" i="14" s="1"/>
  <c r="F693" i="14"/>
  <c r="H693" i="14" s="1"/>
  <c r="H692" i="14" s="1"/>
  <c r="H691" i="14" s="1"/>
  <c r="H690" i="14" s="1"/>
  <c r="H681" i="14" s="1"/>
  <c r="H680" i="14" s="1"/>
  <c r="L666" i="14"/>
  <c r="N666" i="14" s="1"/>
  <c r="N665" i="14" s="1"/>
  <c r="N664" i="14" s="1"/>
  <c r="N663" i="14" s="1"/>
  <c r="N652" i="14" s="1"/>
  <c r="N651" i="14" s="1"/>
  <c r="I666" i="14"/>
  <c r="K666" i="14" s="1"/>
  <c r="K665" i="14" s="1"/>
  <c r="K664" i="14" s="1"/>
  <c r="K663" i="14" s="1"/>
  <c r="K652" i="14" s="1"/>
  <c r="K651" i="14" s="1"/>
  <c r="F666" i="14"/>
  <c r="H666" i="14" s="1"/>
  <c r="H665" i="14" s="1"/>
  <c r="H664" i="14" s="1"/>
  <c r="H663" i="14" s="1"/>
  <c r="H652" i="14" s="1"/>
  <c r="H651" i="14" s="1"/>
  <c r="J164" i="17"/>
  <c r="L164" i="17" s="1"/>
  <c r="L163" i="17" s="1"/>
  <c r="G164" i="17"/>
  <c r="I164" i="17" s="1"/>
  <c r="I163" i="17" s="1"/>
  <c r="I156" i="17" s="1"/>
  <c r="I155" i="17" s="1"/>
  <c r="I89" i="17" s="1"/>
  <c r="D164" i="17"/>
  <c r="F164" i="17" s="1"/>
  <c r="F163" i="17" s="1"/>
  <c r="L847" i="14"/>
  <c r="N847" i="14" s="1"/>
  <c r="N846" i="14" s="1"/>
  <c r="N845" i="14" s="1"/>
  <c r="N844" i="14" s="1"/>
  <c r="N836" i="14" s="1"/>
  <c r="N835" i="14" s="1"/>
  <c r="N818" i="14" s="1"/>
  <c r="N798" i="14" s="1"/>
  <c r="I847" i="14"/>
  <c r="K847" i="14" s="1"/>
  <c r="K846" i="14" s="1"/>
  <c r="K845" i="14" s="1"/>
  <c r="K844" i="14" s="1"/>
  <c r="K836" i="14" s="1"/>
  <c r="K835" i="14" s="1"/>
  <c r="K818" i="14" s="1"/>
  <c r="K798" i="14" s="1"/>
  <c r="F847" i="14"/>
  <c r="H847" i="14" s="1"/>
  <c r="H846" i="14" s="1"/>
  <c r="H845" i="14" s="1"/>
  <c r="H844" i="14" s="1"/>
  <c r="H836" i="14" s="1"/>
  <c r="H835" i="14" s="1"/>
  <c r="H818" i="14" s="1"/>
  <c r="H798" i="14" s="1"/>
  <c r="I526" i="14"/>
  <c r="L526" i="14"/>
  <c r="F526" i="14"/>
  <c r="F248" i="14"/>
  <c r="F247" i="14" s="1"/>
  <c r="D355" i="17"/>
  <c r="D351" i="17"/>
  <c r="F351" i="17" s="1"/>
  <c r="F350" i="17" s="1"/>
  <c r="F349" i="17" s="1"/>
  <c r="F348" i="17" s="1"/>
  <c r="F253" i="14"/>
  <c r="H253" i="14" s="1"/>
  <c r="H252" i="14" s="1"/>
  <c r="H251" i="14" s="1"/>
  <c r="H250" i="14" s="1"/>
  <c r="H246" i="14" s="1"/>
  <c r="H245" i="14" s="1"/>
  <c r="H211" i="14" s="1"/>
  <c r="H56" i="14" s="1"/>
  <c r="K650" i="14" l="1"/>
  <c r="K641" i="14" s="1"/>
  <c r="K1067" i="14" s="1"/>
  <c r="L156" i="17"/>
  <c r="L155" i="17" s="1"/>
  <c r="L89" i="17" s="1"/>
  <c r="N650" i="14"/>
  <c r="N641" i="14" s="1"/>
  <c r="N1067" i="14" s="1"/>
  <c r="H650" i="14"/>
  <c r="H641" i="14" s="1"/>
  <c r="F156" i="17"/>
  <c r="F155" i="17" s="1"/>
  <c r="F89" i="17" s="1"/>
  <c r="D460" i="17"/>
  <c r="D458" i="17"/>
  <c r="G74" i="17" l="1"/>
  <c r="I74" i="17" s="1"/>
  <c r="J575" i="17"/>
  <c r="L575" i="17" s="1"/>
  <c r="L574" i="17" s="1"/>
  <c r="G575" i="17"/>
  <c r="I575" i="17" s="1"/>
  <c r="I574" i="17" s="1"/>
  <c r="D575" i="17"/>
  <c r="F575" i="17" s="1"/>
  <c r="F574" i="17" s="1"/>
  <c r="J506" i="17"/>
  <c r="G370" i="17"/>
  <c r="J370" i="17"/>
  <c r="D370" i="17"/>
  <c r="J398" i="17"/>
  <c r="L398" i="17" s="1"/>
  <c r="L397" i="17" s="1"/>
  <c r="L392" i="17" s="1"/>
  <c r="G398" i="17"/>
  <c r="I398" i="17" s="1"/>
  <c r="I397" i="17" s="1"/>
  <c r="I392" i="17" s="1"/>
  <c r="D398" i="17"/>
  <c r="F398" i="17" s="1"/>
  <c r="F397" i="17" s="1"/>
  <c r="F392" i="17" s="1"/>
  <c r="D332" i="17"/>
  <c r="J92" i="17"/>
  <c r="G92" i="17"/>
  <c r="D92" i="17"/>
  <c r="J57" i="17"/>
  <c r="G57" i="17"/>
  <c r="D57" i="17"/>
  <c r="G376" i="17"/>
  <c r="J376" i="17"/>
  <c r="D376" i="17"/>
  <c r="J551" i="17"/>
  <c r="L551" i="17" s="1"/>
  <c r="L549" i="17" s="1"/>
  <c r="G551" i="17"/>
  <c r="I551" i="17" s="1"/>
  <c r="I549" i="17" s="1"/>
  <c r="D551" i="17"/>
  <c r="F551" i="17" s="1"/>
  <c r="F549" i="17" s="1"/>
  <c r="J503" i="17"/>
  <c r="L503" i="17" s="1"/>
  <c r="G503" i="17"/>
  <c r="I503" i="17" s="1"/>
  <c r="D503" i="17"/>
  <c r="F503" i="17" s="1"/>
  <c r="J502" i="17"/>
  <c r="L502" i="17" s="1"/>
  <c r="G502" i="17"/>
  <c r="I502" i="17" s="1"/>
  <c r="D502" i="17"/>
  <c r="F502" i="17" s="1"/>
  <c r="J73" i="17"/>
  <c r="L73" i="17" s="1"/>
  <c r="G73" i="17"/>
  <c r="I73" i="17" s="1"/>
  <c r="D73" i="17"/>
  <c r="F73" i="17" s="1"/>
  <c r="G72" i="17"/>
  <c r="I72" i="17" s="1"/>
  <c r="D72" i="17"/>
  <c r="F72" i="17" s="1"/>
  <c r="J79" i="17"/>
  <c r="J77" i="17" s="1"/>
  <c r="G79" i="17"/>
  <c r="G77" i="17" s="1"/>
  <c r="D79" i="17"/>
  <c r="J546" i="17"/>
  <c r="G546" i="17"/>
  <c r="D546" i="17"/>
  <c r="G441" i="17"/>
  <c r="J441" i="17"/>
  <c r="D441" i="17"/>
  <c r="J445" i="17"/>
  <c r="L445" i="17" s="1"/>
  <c r="L444" i="17" s="1"/>
  <c r="L440" i="17" s="1"/>
  <c r="L439" i="17" s="1"/>
  <c r="L405" i="17" s="1"/>
  <c r="G445" i="17"/>
  <c r="I445" i="17" s="1"/>
  <c r="I444" i="17" s="1"/>
  <c r="I440" i="17" s="1"/>
  <c r="I439" i="17" s="1"/>
  <c r="I405" i="17" s="1"/>
  <c r="D445" i="17"/>
  <c r="F445" i="17" s="1"/>
  <c r="F444" i="17" s="1"/>
  <c r="F440" i="17" s="1"/>
  <c r="F439" i="17" s="1"/>
  <c r="D437" i="17"/>
  <c r="D435" i="17"/>
  <c r="D422" i="17"/>
  <c r="D420" i="17"/>
  <c r="F990" i="14"/>
  <c r="H990" i="14" s="1"/>
  <c r="H989" i="14" s="1"/>
  <c r="H988" i="14"/>
  <c r="H987" i="14" s="1"/>
  <c r="D408" i="17"/>
  <c r="J204" i="17"/>
  <c r="L204" i="17" s="1"/>
  <c r="L203" i="17" s="1"/>
  <c r="L202" i="17" s="1"/>
  <c r="G204" i="17"/>
  <c r="I204" i="17" s="1"/>
  <c r="I203" i="17" s="1"/>
  <c r="I202" i="17" s="1"/>
  <c r="D204" i="17"/>
  <c r="F204" i="17" s="1"/>
  <c r="F203" i="17" s="1"/>
  <c r="F202" i="17" s="1"/>
  <c r="D432" i="17"/>
  <c r="J200" i="17"/>
  <c r="L200" i="17" s="1"/>
  <c r="L199" i="17" s="1"/>
  <c r="L198" i="17" s="1"/>
  <c r="G200" i="17"/>
  <c r="I200" i="17" s="1"/>
  <c r="I199" i="17" s="1"/>
  <c r="I198" i="17" s="1"/>
  <c r="D200" i="17"/>
  <c r="F200" i="17" s="1"/>
  <c r="F199" i="17" s="1"/>
  <c r="F198" i="17" s="1"/>
  <c r="J183" i="17"/>
  <c r="G183" i="17"/>
  <c r="D183" i="17"/>
  <c r="J96" i="17"/>
  <c r="G96" i="17"/>
  <c r="D96" i="17"/>
  <c r="J143" i="17"/>
  <c r="G143" i="17"/>
  <c r="D143" i="17"/>
  <c r="J141" i="17"/>
  <c r="G141" i="17"/>
  <c r="D141" i="17"/>
  <c r="D139" i="17"/>
  <c r="G111" i="17"/>
  <c r="G109" i="17"/>
  <c r="G106" i="17"/>
  <c r="D106" i="17"/>
  <c r="D104" i="17"/>
  <c r="D116" i="17"/>
  <c r="D114" i="17"/>
  <c r="G94" i="17"/>
  <c r="J94" i="17"/>
  <c r="D94" i="17"/>
  <c r="D118" i="17"/>
  <c r="J129" i="17"/>
  <c r="G129" i="17"/>
  <c r="D129" i="17"/>
  <c r="J122" i="17"/>
  <c r="G122" i="17"/>
  <c r="D122" i="17"/>
  <c r="J74" i="17"/>
  <c r="L74" i="17" s="1"/>
  <c r="D74" i="17"/>
  <c r="F74" i="17" s="1"/>
  <c r="J75" i="17"/>
  <c r="L75" i="17" s="1"/>
  <c r="G75" i="17"/>
  <c r="I75" i="17" s="1"/>
  <c r="D75" i="17"/>
  <c r="F75" i="17" s="1"/>
  <c r="J186" i="17"/>
  <c r="G186" i="17"/>
  <c r="D186" i="17"/>
  <c r="J66" i="17"/>
  <c r="G66" i="17"/>
  <c r="D66" i="17"/>
  <c r="J54" i="17"/>
  <c r="L54" i="17" s="1"/>
  <c r="L53" i="17" s="1"/>
  <c r="G54" i="17"/>
  <c r="I54" i="17" s="1"/>
  <c r="I53" i="17" s="1"/>
  <c r="D54" i="17"/>
  <c r="F54" i="17" s="1"/>
  <c r="F53" i="17" s="1"/>
  <c r="J52" i="17"/>
  <c r="L52" i="17" s="1"/>
  <c r="L51" i="17" s="1"/>
  <c r="G52" i="17"/>
  <c r="I52" i="17" s="1"/>
  <c r="I51" i="17" s="1"/>
  <c r="D52" i="17"/>
  <c r="F52" i="17" s="1"/>
  <c r="F51" i="17" s="1"/>
  <c r="F47" i="17" s="1"/>
  <c r="J222" i="17"/>
  <c r="G222" i="17"/>
  <c r="D222" i="17"/>
  <c r="J87" i="17"/>
  <c r="J86" i="17" s="1"/>
  <c r="G87" i="17"/>
  <c r="G86" i="17" s="1"/>
  <c r="D87" i="17"/>
  <c r="D86" i="17" s="1"/>
  <c r="J61" i="17"/>
  <c r="L61" i="17" s="1"/>
  <c r="L60" i="17" s="1"/>
  <c r="G61" i="17"/>
  <c r="I61" i="17" s="1"/>
  <c r="I60" i="17" s="1"/>
  <c r="D61" i="17"/>
  <c r="F61" i="17" s="1"/>
  <c r="F60" i="17" s="1"/>
  <c r="D24" i="17"/>
  <c r="J20" i="17"/>
  <c r="G20" i="17"/>
  <c r="D20" i="17"/>
  <c r="J219" i="17"/>
  <c r="G219" i="17"/>
  <c r="D219" i="17"/>
  <c r="J76" i="17"/>
  <c r="L76" i="17" s="1"/>
  <c r="G76" i="17"/>
  <c r="I76" i="17" s="1"/>
  <c r="D76" i="17"/>
  <c r="F76" i="17" s="1"/>
  <c r="J18" i="17"/>
  <c r="G18" i="17"/>
  <c r="D18" i="17"/>
  <c r="D258" i="17"/>
  <c r="D423" i="17"/>
  <c r="G414" i="17"/>
  <c r="G413" i="17" s="1"/>
  <c r="D413" i="17"/>
  <c r="J402" i="17"/>
  <c r="L402" i="17" s="1"/>
  <c r="L400" i="17" s="1"/>
  <c r="L399" i="17" s="1"/>
  <c r="G402" i="17"/>
  <c r="I402" i="17" s="1"/>
  <c r="I400" i="17" s="1"/>
  <c r="I399" i="17" s="1"/>
  <c r="I391" i="17" s="1"/>
  <c r="D402" i="17"/>
  <c r="F402" i="17" s="1"/>
  <c r="F400" i="17" s="1"/>
  <c r="F399" i="17" s="1"/>
  <c r="G403" i="17"/>
  <c r="D403" i="17"/>
  <c r="J554" i="17"/>
  <c r="L554" i="17" s="1"/>
  <c r="L553" i="17" s="1"/>
  <c r="G554" i="17"/>
  <c r="I554" i="17" s="1"/>
  <c r="I553" i="17" s="1"/>
  <c r="D554" i="17"/>
  <c r="F554" i="17" s="1"/>
  <c r="F553" i="17" s="1"/>
  <c r="J153" i="17"/>
  <c r="J152" i="17" s="1"/>
  <c r="G153" i="17"/>
  <c r="G152" i="17" s="1"/>
  <c r="D153" i="17"/>
  <c r="D152" i="17" s="1"/>
  <c r="J556" i="17"/>
  <c r="L556" i="17" s="1"/>
  <c r="L555" i="17" s="1"/>
  <c r="G556" i="17"/>
  <c r="I556" i="17" s="1"/>
  <c r="I555" i="17" s="1"/>
  <c r="I548" i="17" s="1"/>
  <c r="D556" i="17"/>
  <c r="F556" i="17" s="1"/>
  <c r="F555" i="17" s="1"/>
  <c r="F548" i="17" s="1"/>
  <c r="J242" i="17"/>
  <c r="L242" i="17" s="1"/>
  <c r="G242" i="17"/>
  <c r="I242" i="17" s="1"/>
  <c r="D242" i="17"/>
  <c r="F242" i="17" s="1"/>
  <c r="D44" i="17"/>
  <c r="J42" i="17"/>
  <c r="G42" i="17"/>
  <c r="D42" i="17"/>
  <c r="D40" i="17"/>
  <c r="J38" i="17"/>
  <c r="G38" i="17"/>
  <c r="D38" i="17"/>
  <c r="D313" i="17"/>
  <c r="J374" i="17"/>
  <c r="L374" i="17" s="1"/>
  <c r="L373" i="17" s="1"/>
  <c r="L369" i="17" s="1"/>
  <c r="L368" i="17" s="1"/>
  <c r="G374" i="17"/>
  <c r="I374" i="17" s="1"/>
  <c r="I373" i="17" s="1"/>
  <c r="I369" i="17" s="1"/>
  <c r="I368" i="17" s="1"/>
  <c r="D374" i="17"/>
  <c r="F374" i="17" s="1"/>
  <c r="F373" i="17" s="1"/>
  <c r="F369" i="17" s="1"/>
  <c r="F368" i="17" s="1"/>
  <c r="D310" i="17"/>
  <c r="D308" i="17"/>
  <c r="G306" i="17"/>
  <c r="D306" i="17"/>
  <c r="J303" i="17"/>
  <c r="G303" i="17"/>
  <c r="D303" i="17"/>
  <c r="J301" i="17"/>
  <c r="G301" i="17"/>
  <c r="D301" i="17"/>
  <c r="J299" i="17"/>
  <c r="G299" i="17"/>
  <c r="D299" i="17"/>
  <c r="G346" i="17"/>
  <c r="G344" i="17"/>
  <c r="G338" i="17"/>
  <c r="G337" i="17" s="1"/>
  <c r="G336" i="17" s="1"/>
  <c r="D338" i="17"/>
  <c r="D337" i="17" s="1"/>
  <c r="D336" i="17" s="1"/>
  <c r="D330" i="17"/>
  <c r="D334" i="17"/>
  <c r="D292" i="17"/>
  <c r="F292" i="17" s="1"/>
  <c r="F291" i="17" s="1"/>
  <c r="F286" i="17" s="1"/>
  <c r="F276" i="17" s="1"/>
  <c r="J132" i="17"/>
  <c r="J131" i="17" s="1"/>
  <c r="G132" i="17"/>
  <c r="G131" i="17" s="1"/>
  <c r="D132" i="17"/>
  <c r="D131" i="17" s="1"/>
  <c r="G366" i="17"/>
  <c r="G363" i="17" s="1"/>
  <c r="G357" i="17"/>
  <c r="G354" i="17" s="1"/>
  <c r="J357" i="17"/>
  <c r="J354" i="17" s="1"/>
  <c r="D357" i="17"/>
  <c r="D354" i="17" s="1"/>
  <c r="J206" i="17"/>
  <c r="J205" i="17" s="1"/>
  <c r="G206" i="17"/>
  <c r="G205" i="17" s="1"/>
  <c r="D206" i="17"/>
  <c r="D205" i="17" s="1"/>
  <c r="J243" i="17"/>
  <c r="L243" i="17" s="1"/>
  <c r="G243" i="17"/>
  <c r="I243" i="17" s="1"/>
  <c r="D243" i="17"/>
  <c r="F243" i="17" s="1"/>
  <c r="J241" i="17"/>
  <c r="L241" i="17" s="1"/>
  <c r="G241" i="17"/>
  <c r="I241" i="17" s="1"/>
  <c r="D241" i="17"/>
  <c r="F241" i="17" s="1"/>
  <c r="I501" i="17" l="1"/>
  <c r="I500" i="17" s="1"/>
  <c r="I499" i="17" s="1"/>
  <c r="F240" i="17"/>
  <c r="F239" i="17" s="1"/>
  <c r="F238" i="17" s="1"/>
  <c r="L47" i="17"/>
  <c r="F501" i="17"/>
  <c r="F500" i="17" s="1"/>
  <c r="F499" i="17" s="1"/>
  <c r="H981" i="14"/>
  <c r="H980" i="14" s="1"/>
  <c r="H979" i="14" s="1"/>
  <c r="H973" i="14" s="1"/>
  <c r="H966" i="14" s="1"/>
  <c r="H927" i="14" s="1"/>
  <c r="H1067" i="14" s="1"/>
  <c r="I79" i="17"/>
  <c r="I77" i="17" s="1"/>
  <c r="I240" i="17"/>
  <c r="I239" i="17" s="1"/>
  <c r="I238" i="17" s="1"/>
  <c r="D221" i="17"/>
  <c r="F222" i="17"/>
  <c r="F221" i="17" s="1"/>
  <c r="F215" i="17" s="1"/>
  <c r="F211" i="17" s="1"/>
  <c r="I47" i="17"/>
  <c r="D185" i="17"/>
  <c r="F186" i="17"/>
  <c r="F185" i="17" s="1"/>
  <c r="G182" i="17"/>
  <c r="I183" i="17"/>
  <c r="I182" i="17" s="1"/>
  <c r="L79" i="17"/>
  <c r="L77" i="17" s="1"/>
  <c r="L501" i="17"/>
  <c r="L500" i="17" s="1"/>
  <c r="L499" i="17" s="1"/>
  <c r="F391" i="17"/>
  <c r="F275" i="17" s="1"/>
  <c r="D417" i="17"/>
  <c r="F418" i="17"/>
  <c r="F417" i="17" s="1"/>
  <c r="I275" i="17"/>
  <c r="L548" i="17"/>
  <c r="L504" i="17" s="1"/>
  <c r="G221" i="17"/>
  <c r="I222" i="17"/>
  <c r="I221" i="17" s="1"/>
  <c r="I215" i="17" s="1"/>
  <c r="I211" i="17" s="1"/>
  <c r="G185" i="17"/>
  <c r="I186" i="17"/>
  <c r="I185" i="17" s="1"/>
  <c r="J182" i="17"/>
  <c r="L183" i="17"/>
  <c r="L182" i="17" s="1"/>
  <c r="D419" i="17"/>
  <c r="F420" i="17"/>
  <c r="F419" i="17" s="1"/>
  <c r="F71" i="17"/>
  <c r="L71" i="17"/>
  <c r="D182" i="17"/>
  <c r="F183" i="17"/>
  <c r="F182" i="17" s="1"/>
  <c r="L240" i="17"/>
  <c r="L239" i="17" s="1"/>
  <c r="L238" i="17" s="1"/>
  <c r="J221" i="17"/>
  <c r="L222" i="17"/>
  <c r="L221" i="17" s="1"/>
  <c r="L215" i="17" s="1"/>
  <c r="L211" i="17" s="1"/>
  <c r="J185" i="17"/>
  <c r="L186" i="17"/>
  <c r="L185" i="17" s="1"/>
  <c r="D421" i="17"/>
  <c r="F422" i="17"/>
  <c r="F421" i="17" s="1"/>
  <c r="D77" i="17"/>
  <c r="F79" i="17"/>
  <c r="F77" i="17" s="1"/>
  <c r="I71" i="17"/>
  <c r="L391" i="17"/>
  <c r="L275" i="17" s="1"/>
  <c r="D121" i="17"/>
  <c r="G121" i="17"/>
  <c r="D103" i="17"/>
  <c r="D434" i="17"/>
  <c r="J121" i="17"/>
  <c r="D135" i="17"/>
  <c r="D326" i="17"/>
  <c r="D113" i="17"/>
  <c r="D120" i="17"/>
  <c r="D37" i="17"/>
  <c r="G108" i="17"/>
  <c r="G135" i="17"/>
  <c r="J135" i="17"/>
  <c r="J37" i="17"/>
  <c r="D305" i="17"/>
  <c r="G37" i="17"/>
  <c r="D312" i="17"/>
  <c r="D298" i="17"/>
  <c r="G298" i="17"/>
  <c r="G343" i="17"/>
  <c r="J298" i="17"/>
  <c r="G305" i="17"/>
  <c r="F181" i="17" l="1"/>
  <c r="F180" i="17" s="1"/>
  <c r="F179" i="17" s="1"/>
  <c r="I59" i="17"/>
  <c r="I46" i="17" s="1"/>
  <c r="I11" i="17" s="1"/>
  <c r="L181" i="17"/>
  <c r="L180" i="17" s="1"/>
  <c r="L179" i="17" s="1"/>
  <c r="I181" i="17"/>
  <c r="I180" i="17" s="1"/>
  <c r="I179" i="17" s="1"/>
  <c r="L59" i="17"/>
  <c r="L46" i="17" s="1"/>
  <c r="L11" i="17" s="1"/>
  <c r="F59" i="17"/>
  <c r="F46" i="17" s="1"/>
  <c r="F11" i="17" s="1"/>
  <c r="F407" i="17"/>
  <c r="F406" i="17" s="1"/>
  <c r="F405" i="17" s="1"/>
  <c r="L498" i="17"/>
  <c r="J589" i="17"/>
  <c r="D589" i="17"/>
  <c r="G507" i="17"/>
  <c r="D507" i="17"/>
  <c r="G571" i="17"/>
  <c r="J571" i="17"/>
  <c r="D571" i="17"/>
  <c r="J570" i="17"/>
  <c r="L570" i="17" s="1"/>
  <c r="G570" i="17"/>
  <c r="I570" i="17" s="1"/>
  <c r="D570" i="17"/>
  <c r="F570" i="17" s="1"/>
  <c r="J578" i="17"/>
  <c r="L578" i="17" s="1"/>
  <c r="L577" i="17" s="1"/>
  <c r="L576" i="17" s="1"/>
  <c r="G578" i="17"/>
  <c r="I578" i="17" s="1"/>
  <c r="I577" i="17" s="1"/>
  <c r="I576" i="17" s="1"/>
  <c r="D578" i="17"/>
  <c r="F578" i="17" s="1"/>
  <c r="F577" i="17" s="1"/>
  <c r="F576" i="17" s="1"/>
  <c r="D506" i="17" l="1"/>
  <c r="F507" i="17"/>
  <c r="F506" i="17" s="1"/>
  <c r="F505" i="17" s="1"/>
  <c r="F504" i="17" s="1"/>
  <c r="F498" i="17" s="1"/>
  <c r="F561" i="17" s="1"/>
  <c r="G506" i="17"/>
  <c r="I507" i="17"/>
  <c r="I506" i="17" s="1"/>
  <c r="I505" i="17" s="1"/>
  <c r="I504" i="17" s="1"/>
  <c r="I498" i="17" s="1"/>
  <c r="I561" i="17" s="1"/>
  <c r="L561" i="17"/>
  <c r="J569" i="17"/>
  <c r="G569" i="17"/>
  <c r="D569" i="17"/>
  <c r="G568" i="17" l="1"/>
  <c r="I569" i="17"/>
  <c r="I568" i="17" s="1"/>
  <c r="I563" i="17" s="1"/>
  <c r="I591" i="17" s="1"/>
  <c r="I592" i="17" s="1"/>
  <c r="D568" i="17"/>
  <c r="F569" i="17"/>
  <c r="F568" i="17" s="1"/>
  <c r="F563" i="17" s="1"/>
  <c r="F591" i="17" s="1"/>
  <c r="F592" i="17" s="1"/>
  <c r="J568" i="17"/>
  <c r="L569" i="17"/>
  <c r="L568" i="17" s="1"/>
  <c r="L563" i="17" s="1"/>
  <c r="L591" i="17" s="1"/>
  <c r="L592" i="17" s="1"/>
  <c r="I901" i="14"/>
  <c r="L901" i="14"/>
  <c r="F901" i="14"/>
  <c r="F1014" i="14"/>
  <c r="F971" i="14"/>
  <c r="F970" i="14" s="1"/>
  <c r="F969" i="14" s="1"/>
  <c r="F968" i="14" s="1"/>
  <c r="F967" i="14" s="1"/>
  <c r="L984" i="14" l="1"/>
  <c r="I984" i="14"/>
  <c r="F984" i="14"/>
  <c r="F991" i="14"/>
  <c r="I982" i="14"/>
  <c r="L982" i="14"/>
  <c r="F982" i="14"/>
  <c r="L946" i="14"/>
  <c r="L945" i="14" s="1"/>
  <c r="L944" i="14" s="1"/>
  <c r="L943" i="14" s="1"/>
  <c r="I946" i="14"/>
  <c r="I945" i="14" s="1"/>
  <c r="I944" i="14" s="1"/>
  <c r="I943" i="14" s="1"/>
  <c r="F946" i="14"/>
  <c r="F945" i="14" s="1"/>
  <c r="F944" i="14" s="1"/>
  <c r="F943" i="14" s="1"/>
  <c r="I917" i="14"/>
  <c r="I916" i="14" s="1"/>
  <c r="L917" i="14"/>
  <c r="L916" i="14" s="1"/>
  <c r="F917" i="14"/>
  <c r="F916" i="14" s="1"/>
  <c r="I895" i="14"/>
  <c r="I865" i="14"/>
  <c r="F865" i="14"/>
  <c r="L863" i="14"/>
  <c r="I863" i="14"/>
  <c r="F863" i="14"/>
  <c r="I868" i="14"/>
  <c r="F858" i="14"/>
  <c r="F877" i="14"/>
  <c r="I853" i="14"/>
  <c r="L853" i="14"/>
  <c r="F853" i="14"/>
  <c r="F841" i="14"/>
  <c r="L833" i="14"/>
  <c r="L832" i="14" s="1"/>
  <c r="I833" i="14"/>
  <c r="I832" i="14" s="1"/>
  <c r="F833" i="14"/>
  <c r="F832" i="14" s="1"/>
  <c r="L862" i="14" l="1"/>
  <c r="F862" i="14"/>
  <c r="I862" i="14"/>
  <c r="F823" i="14" l="1"/>
  <c r="F822" i="14" s="1"/>
  <c r="F821" i="14" s="1"/>
  <c r="I816" i="14"/>
  <c r="L816" i="14"/>
  <c r="F816" i="14"/>
  <c r="I811" i="14" l="1"/>
  <c r="L811" i="14"/>
  <c r="F811" i="14"/>
  <c r="I765" i="14"/>
  <c r="L765" i="14"/>
  <c r="F765" i="14"/>
  <c r="L724" i="14" l="1"/>
  <c r="L723" i="14" s="1"/>
  <c r="L722" i="14" s="1"/>
  <c r="L721" i="14" s="1"/>
  <c r="I724" i="14"/>
  <c r="I723" i="14" s="1"/>
  <c r="I722" i="14" s="1"/>
  <c r="I721" i="14" s="1"/>
  <c r="F724" i="14"/>
  <c r="F723" i="14" s="1"/>
  <c r="F722" i="14" s="1"/>
  <c r="F721" i="14" s="1"/>
  <c r="L713" i="14"/>
  <c r="L712" i="14" s="1"/>
  <c r="L711" i="14" s="1"/>
  <c r="L710" i="14" s="1"/>
  <c r="I713" i="14"/>
  <c r="I712" i="14" s="1"/>
  <c r="I711" i="14" s="1"/>
  <c r="I710" i="14" s="1"/>
  <c r="F713" i="14"/>
  <c r="F712" i="14" s="1"/>
  <c r="F711" i="14" s="1"/>
  <c r="F710" i="14" s="1"/>
  <c r="F688" i="14"/>
  <c r="I71" i="14" l="1"/>
  <c r="L71" i="14"/>
  <c r="F71" i="14"/>
  <c r="F449" i="14" l="1"/>
  <c r="F448" i="14" s="1"/>
  <c r="L432" i="14" l="1"/>
  <c r="L431" i="14" s="1"/>
  <c r="I432" i="14"/>
  <c r="I431" i="14" s="1"/>
  <c r="I429" i="14"/>
  <c r="L429" i="14"/>
  <c r="L427" i="14"/>
  <c r="I427" i="14"/>
  <c r="F432" i="14"/>
  <c r="F431" i="14" s="1"/>
  <c r="F429" i="14"/>
  <c r="F427" i="14"/>
  <c r="L236" i="14"/>
  <c r="L235" i="14" s="1"/>
  <c r="L234" i="14" s="1"/>
  <c r="I236" i="14"/>
  <c r="I235" i="14" s="1"/>
  <c r="I234" i="14" s="1"/>
  <c r="F236" i="14"/>
  <c r="F235" i="14" s="1"/>
  <c r="F234" i="14" s="1"/>
  <c r="F232" i="14"/>
  <c r="F231" i="14" s="1"/>
  <c r="F230" i="14" s="1"/>
  <c r="F426" i="14" l="1"/>
  <c r="F425" i="14" s="1"/>
  <c r="F424" i="14" s="1"/>
  <c r="F423" i="14" s="1"/>
  <c r="I426" i="14"/>
  <c r="I425" i="14" s="1"/>
  <c r="I424" i="14" s="1"/>
  <c r="I423" i="14" s="1"/>
  <c r="L426" i="14"/>
  <c r="L425" i="14" s="1"/>
  <c r="L424" i="14" s="1"/>
  <c r="L423" i="14" s="1"/>
  <c r="F229" i="14"/>
  <c r="F228" i="14" s="1"/>
  <c r="I232" i="14"/>
  <c r="I231" i="14" s="1"/>
  <c r="I230" i="14" s="1"/>
  <c r="I229" i="14" s="1"/>
  <c r="I228" i="14" s="1"/>
  <c r="L232" i="14"/>
  <c r="L231" i="14" s="1"/>
  <c r="L230" i="14" s="1"/>
  <c r="L229" i="14" s="1"/>
  <c r="L228" i="14" s="1"/>
  <c r="I507" i="14" l="1"/>
  <c r="F507" i="14"/>
  <c r="F506" i="14" s="1"/>
  <c r="F505" i="14" s="1"/>
  <c r="F504" i="14" s="1"/>
  <c r="F503" i="14" s="1"/>
  <c r="I506" i="14" l="1"/>
  <c r="I505" i="14" s="1"/>
  <c r="I504" i="14" s="1"/>
  <c r="I503" i="14" s="1"/>
  <c r="I870" i="14"/>
  <c r="I867" i="14" s="1"/>
  <c r="F558" i="14" l="1"/>
  <c r="F795" i="14" l="1"/>
  <c r="F554" i="14"/>
  <c r="F989" i="14" l="1"/>
  <c r="F1002" i="14"/>
  <c r="F1004" i="14"/>
  <c r="F258" i="14"/>
  <c r="I258" i="14"/>
  <c r="L258" i="14"/>
  <c r="I85" i="14"/>
  <c r="L85" i="14"/>
  <c r="F85" i="14"/>
  <c r="F1001" i="14" l="1"/>
  <c r="F364" i="14" l="1"/>
  <c r="I684" i="14"/>
  <c r="L684" i="14"/>
  <c r="F684" i="14"/>
  <c r="I678" i="14"/>
  <c r="L678" i="14"/>
  <c r="F678" i="14"/>
  <c r="F676" i="14"/>
  <c r="L659" i="14"/>
  <c r="I659" i="14"/>
  <c r="F659" i="14"/>
  <c r="I647" i="14"/>
  <c r="L647" i="14"/>
  <c r="F647" i="14"/>
  <c r="I623" i="14"/>
  <c r="L623" i="14"/>
  <c r="F623" i="14"/>
  <c r="F556" i="14"/>
  <c r="F552" i="14"/>
  <c r="I549" i="14"/>
  <c r="I548" i="14" s="1"/>
  <c r="F549" i="14"/>
  <c r="F548" i="14" s="1"/>
  <c r="L513" i="14"/>
  <c r="L512" i="14" s="1"/>
  <c r="L511" i="14" s="1"/>
  <c r="L510" i="14" s="1"/>
  <c r="I513" i="14"/>
  <c r="I512" i="14" s="1"/>
  <c r="I511" i="14" s="1"/>
  <c r="I510" i="14" s="1"/>
  <c r="F513" i="14"/>
  <c r="F512" i="14" s="1"/>
  <c r="F511" i="14" s="1"/>
  <c r="F510" i="14" s="1"/>
  <c r="L481" i="14"/>
  <c r="L480" i="14" s="1"/>
  <c r="L479" i="14" s="1"/>
  <c r="L478" i="14" s="1"/>
  <c r="L477" i="14" s="1"/>
  <c r="I481" i="14"/>
  <c r="I480" i="14" s="1"/>
  <c r="I479" i="14" s="1"/>
  <c r="I478" i="14" s="1"/>
  <c r="I477" i="14" s="1"/>
  <c r="F481" i="14"/>
  <c r="F480" i="14" s="1"/>
  <c r="F479" i="14" s="1"/>
  <c r="F478" i="14" s="1"/>
  <c r="F477" i="14" s="1"/>
  <c r="L683" i="14" l="1"/>
  <c r="L682" i="14" s="1"/>
  <c r="I683" i="14"/>
  <c r="I682" i="14" s="1"/>
  <c r="F683" i="14"/>
  <c r="F682" i="14" s="1"/>
  <c r="I547" i="14"/>
  <c r="F547" i="14"/>
  <c r="F675" i="14"/>
  <c r="F674" i="14" s="1"/>
  <c r="F673" i="14" s="1"/>
  <c r="F454" i="14"/>
  <c r="F438" i="14"/>
  <c r="F362" i="14" l="1"/>
  <c r="I360" i="14"/>
  <c r="L360" i="14"/>
  <c r="I264" i="14"/>
  <c r="I340" i="14"/>
  <c r="I338" i="14" l="1"/>
  <c r="L332" i="14"/>
  <c r="L331" i="14" s="1"/>
  <c r="L330" i="14" s="1"/>
  <c r="I332" i="14"/>
  <c r="I331" i="14" s="1"/>
  <c r="I330" i="14" s="1"/>
  <c r="F332" i="14"/>
  <c r="F315" i="14"/>
  <c r="I315" i="14"/>
  <c r="L315" i="14"/>
  <c r="I300" i="14"/>
  <c r="L300" i="14"/>
  <c r="F300" i="14"/>
  <c r="I294" i="14"/>
  <c r="L294" i="14"/>
  <c r="F294" i="14"/>
  <c r="L278" i="14"/>
  <c r="L277" i="14" s="1"/>
  <c r="L276" i="14" s="1"/>
  <c r="L271" i="14" s="1"/>
  <c r="I278" i="14"/>
  <c r="I277" i="14" s="1"/>
  <c r="I276" i="14" s="1"/>
  <c r="I271" i="14" s="1"/>
  <c r="F278" i="14"/>
  <c r="F277" i="14" s="1"/>
  <c r="F276" i="14" s="1"/>
  <c r="F271" i="14" s="1"/>
  <c r="I337" i="14" l="1"/>
  <c r="I262" i="14" l="1"/>
  <c r="I261" i="14" s="1"/>
  <c r="I255" i="14"/>
  <c r="L255" i="14"/>
  <c r="F255" i="14"/>
  <c r="L209" i="14"/>
  <c r="L208" i="14" s="1"/>
  <c r="I209" i="14"/>
  <c r="I208" i="14" s="1"/>
  <c r="F209" i="14"/>
  <c r="F208" i="14" s="1"/>
  <c r="I202" i="14"/>
  <c r="L202" i="14"/>
  <c r="F202" i="14"/>
  <c r="F126" i="14"/>
  <c r="L118" i="14"/>
  <c r="L117" i="14" s="1"/>
  <c r="L116" i="14" s="1"/>
  <c r="L115" i="14" s="1"/>
  <c r="I118" i="14"/>
  <c r="I117" i="14" s="1"/>
  <c r="I116" i="14" s="1"/>
  <c r="I115" i="14" s="1"/>
  <c r="F118" i="14"/>
  <c r="F117" i="14" s="1"/>
  <c r="F116" i="14" s="1"/>
  <c r="F115" i="14" s="1"/>
  <c r="L100" i="14" l="1"/>
  <c r="L99" i="14" s="1"/>
  <c r="L98" i="14" s="1"/>
  <c r="F100" i="14"/>
  <c r="F99" i="14" s="1"/>
  <c r="F98" i="14" s="1"/>
  <c r="F1034" i="14" l="1"/>
  <c r="F128" i="14" l="1"/>
  <c r="I452" i="14"/>
  <c r="L452" i="14"/>
  <c r="F452" i="14"/>
  <c r="I456" i="14"/>
  <c r="L456" i="14"/>
  <c r="F456" i="14"/>
  <c r="I254" i="14"/>
  <c r="L254" i="14"/>
  <c r="F324" i="14"/>
  <c r="F326" i="14"/>
  <c r="F328" i="14"/>
  <c r="F440" i="14"/>
  <c r="F437" i="14" s="1"/>
  <c r="F614" i="14"/>
  <c r="F320" i="14" l="1"/>
  <c r="L451" i="14"/>
  <c r="I451" i="14"/>
  <c r="F436" i="14"/>
  <c r="F435" i="14" s="1"/>
  <c r="F434" i="14" s="1"/>
  <c r="F422" i="14" s="1"/>
  <c r="F458" i="14"/>
  <c r="F451" i="14" s="1"/>
  <c r="F447" i="14" s="1"/>
  <c r="F860" i="14"/>
  <c r="F857" i="14" s="1"/>
  <c r="L708" i="14"/>
  <c r="L707" i="14" s="1"/>
  <c r="I708" i="14"/>
  <c r="I707" i="14" s="1"/>
  <c r="F708" i="14"/>
  <c r="F707" i="14" s="1"/>
  <c r="I447" i="14" l="1"/>
  <c r="I446" i="14" s="1"/>
  <c r="I445" i="14" s="1"/>
  <c r="L447" i="14"/>
  <c r="L446" i="14" s="1"/>
  <c r="L445" i="14" s="1"/>
  <c r="F446" i="14"/>
  <c r="F445" i="14" s="1"/>
  <c r="E15" i="21" l="1"/>
  <c r="H15" i="21"/>
  <c r="H35" i="21" l="1"/>
  <c r="E35" i="21"/>
  <c r="H18" i="21"/>
  <c r="E18" i="21"/>
  <c r="B18" i="21"/>
  <c r="B15" i="21"/>
  <c r="E66" i="21" l="1"/>
  <c r="H66" i="21"/>
  <c r="B35" i="21"/>
  <c r="B66" i="21" s="1"/>
  <c r="G400" i="17" l="1"/>
  <c r="G399" i="17" s="1"/>
  <c r="J400" i="17"/>
  <c r="J399" i="17" s="1"/>
  <c r="I1034" i="14" l="1"/>
  <c r="L1034" i="14"/>
  <c r="G177" i="17"/>
  <c r="J104" i="17"/>
  <c r="J103" i="17" s="1"/>
  <c r="G104" i="17"/>
  <c r="G103" i="17" s="1"/>
  <c r="L676" i="14" l="1"/>
  <c r="L675" i="14" s="1"/>
  <c r="I676" i="14"/>
  <c r="I675" i="14" s="1"/>
  <c r="L674" i="14" l="1"/>
  <c r="L673" i="14" s="1"/>
  <c r="I674" i="14"/>
  <c r="I673" i="14" s="1"/>
  <c r="I422" i="14" l="1"/>
  <c r="L422" i="14"/>
  <c r="I320" i="14" l="1"/>
  <c r="L320" i="14"/>
  <c r="J296" i="17" l="1"/>
  <c r="G296" i="17"/>
  <c r="J294" i="17"/>
  <c r="G294" i="17"/>
  <c r="G293" i="17" l="1"/>
  <c r="J293" i="17"/>
  <c r="J321" i="17"/>
  <c r="G321" i="17"/>
  <c r="D321" i="17"/>
  <c r="D320" i="17" s="1"/>
  <c r="D319" i="17" s="1"/>
  <c r="I314" i="14"/>
  <c r="I313" i="14" s="1"/>
  <c r="L314" i="14"/>
  <c r="L313" i="14" s="1"/>
  <c r="I242" i="14" l="1"/>
  <c r="L242" i="14"/>
  <c r="F242" i="14"/>
  <c r="D380" i="17"/>
  <c r="F304" i="14"/>
  <c r="E23" i="19" l="1"/>
  <c r="D23" i="19"/>
  <c r="C23" i="19"/>
  <c r="G410" i="17" l="1"/>
  <c r="G407" i="17" s="1"/>
  <c r="J410" i="17"/>
  <c r="J407" i="17" s="1"/>
  <c r="D410" i="17"/>
  <c r="D407" i="17" s="1"/>
  <c r="G33" i="17"/>
  <c r="J33" i="17"/>
  <c r="D33" i="17"/>
  <c r="G35" i="17"/>
  <c r="J35" i="17"/>
  <c r="D35" i="17"/>
  <c r="G223" i="17"/>
  <c r="J223" i="17"/>
  <c r="D223" i="17"/>
  <c r="G269" i="17"/>
  <c r="J269" i="17"/>
  <c r="D269" i="17"/>
  <c r="J247" i="17"/>
  <c r="J246" i="17" s="1"/>
  <c r="J245" i="17" s="1"/>
  <c r="G247" i="17"/>
  <c r="G246" i="17" s="1"/>
  <c r="G245" i="17" s="1"/>
  <c r="D247" i="17"/>
  <c r="D246" i="17" s="1"/>
  <c r="D245" i="17" s="1"/>
  <c r="J280" i="17" l="1"/>
  <c r="G280" i="17"/>
  <c r="D280" i="17"/>
  <c r="J278" i="17"/>
  <c r="G278" i="17"/>
  <c r="D278" i="17"/>
  <c r="D101" i="17"/>
  <c r="D199" i="17" l="1"/>
  <c r="G199" i="17"/>
  <c r="J199" i="17"/>
  <c r="J320" i="17"/>
  <c r="G320" i="17"/>
  <c r="G393" i="17"/>
  <c r="J393" i="17"/>
  <c r="D456" i="17" l="1"/>
  <c r="D454" i="17"/>
  <c r="J397" i="17"/>
  <c r="J392" i="17" s="1"/>
  <c r="D296" i="17"/>
  <c r="D294" i="17"/>
  <c r="D378" i="17"/>
  <c r="J196" i="17"/>
  <c r="G196" i="17"/>
  <c r="D196" i="17"/>
  <c r="J194" i="17"/>
  <c r="G194" i="17"/>
  <c r="D194" i="17"/>
  <c r="J585" i="17"/>
  <c r="D451" i="17"/>
  <c r="J458" i="17"/>
  <c r="G458" i="17"/>
  <c r="J535" i="17"/>
  <c r="G535" i="17"/>
  <c r="D535" i="17"/>
  <c r="J14" i="17"/>
  <c r="J16" i="17"/>
  <c r="J29" i="17"/>
  <c r="J48" i="17"/>
  <c r="J51" i="17"/>
  <c r="J53" i="17"/>
  <c r="J55" i="17"/>
  <c r="J60" i="17"/>
  <c r="J62" i="17"/>
  <c r="J64" i="17"/>
  <c r="J71" i="17"/>
  <c r="J80" i="17"/>
  <c r="J82" i="17"/>
  <c r="J84" i="17"/>
  <c r="J99" i="17"/>
  <c r="J91" i="17" s="1"/>
  <c r="J90" i="17" s="1"/>
  <c r="J147" i="17"/>
  <c r="J146" i="17" s="1"/>
  <c r="J145" i="17" s="1"/>
  <c r="J157" i="17"/>
  <c r="J161" i="17"/>
  <c r="J163" i="17"/>
  <c r="J165" i="17"/>
  <c r="J167" i="17"/>
  <c r="J169" i="17"/>
  <c r="J171" i="17"/>
  <c r="J173" i="17"/>
  <c r="J175" i="17"/>
  <c r="J188" i="17"/>
  <c r="J190" i="17"/>
  <c r="J192" i="17"/>
  <c r="J198" i="17"/>
  <c r="J203" i="17"/>
  <c r="J202" i="17" s="1"/>
  <c r="J209" i="17"/>
  <c r="J208" i="17" s="1"/>
  <c r="J213" i="17"/>
  <c r="J212" i="17" s="1"/>
  <c r="J216" i="17"/>
  <c r="J225" i="17"/>
  <c r="J229" i="17"/>
  <c r="J231" i="17"/>
  <c r="J233" i="17"/>
  <c r="J236" i="17"/>
  <c r="J235" i="17" s="1"/>
  <c r="J251" i="17"/>
  <c r="J250" i="17" s="1"/>
  <c r="J254" i="17"/>
  <c r="J262" i="17"/>
  <c r="J261" i="17" s="1"/>
  <c r="J265" i="17"/>
  <c r="J264" i="17" s="1"/>
  <c r="J273" i="17"/>
  <c r="J287" i="17"/>
  <c r="J289" i="17"/>
  <c r="J291" i="17"/>
  <c r="J350" i="17"/>
  <c r="J352" i="17"/>
  <c r="J373" i="17"/>
  <c r="J389" i="17"/>
  <c r="J388" i="17" s="1"/>
  <c r="J387" i="17" s="1"/>
  <c r="J430" i="17"/>
  <c r="J425" i="17" s="1"/>
  <c r="J444" i="17"/>
  <c r="J446" i="17"/>
  <c r="J451" i="17"/>
  <c r="J464" i="17"/>
  <c r="J466" i="17"/>
  <c r="J470" i="17"/>
  <c r="J469" i="17" s="1"/>
  <c r="J468" i="17" s="1"/>
  <c r="J474" i="17"/>
  <c r="J473" i="17" s="1"/>
  <c r="J472" i="17" s="1"/>
  <c r="J479" i="17"/>
  <c r="J478" i="17" s="1"/>
  <c r="J483" i="17"/>
  <c r="J485" i="17"/>
  <c r="J487" i="17"/>
  <c r="J490" i="17"/>
  <c r="J492" i="17"/>
  <c r="J496" i="17"/>
  <c r="J495" i="17" s="1"/>
  <c r="J494" i="17" s="1"/>
  <c r="J501" i="17"/>
  <c r="J500" i="17" s="1"/>
  <c r="J499" i="17" s="1"/>
  <c r="J511" i="17"/>
  <c r="J513" i="17"/>
  <c r="J515" i="17"/>
  <c r="J517" i="17"/>
  <c r="J519" i="17"/>
  <c r="J521" i="17"/>
  <c r="J523" i="17"/>
  <c r="J525" i="17"/>
  <c r="J527" i="17"/>
  <c r="J530" i="17"/>
  <c r="J533" i="17"/>
  <c r="J537" i="17"/>
  <c r="J542" i="17"/>
  <c r="J549" i="17"/>
  <c r="J553" i="17"/>
  <c r="J555" i="17"/>
  <c r="J559" i="17"/>
  <c r="J557" i="17"/>
  <c r="J564" i="17"/>
  <c r="J566" i="17"/>
  <c r="J581" i="17"/>
  <c r="G583" i="17"/>
  <c r="G581" i="17"/>
  <c r="D581" i="17"/>
  <c r="G566" i="17"/>
  <c r="D566" i="17"/>
  <c r="G564" i="17"/>
  <c r="D564" i="17"/>
  <c r="G557" i="17"/>
  <c r="D557" i="17"/>
  <c r="G559" i="17"/>
  <c r="D559" i="17"/>
  <c r="G555" i="17"/>
  <c r="G553" i="17"/>
  <c r="D549" i="17"/>
  <c r="G542" i="17"/>
  <c r="D542" i="17"/>
  <c r="G537" i="17"/>
  <c r="D537" i="17"/>
  <c r="G533" i="17"/>
  <c r="D533" i="17"/>
  <c r="G530" i="17"/>
  <c r="D530" i="17"/>
  <c r="G527" i="17"/>
  <c r="D527" i="17"/>
  <c r="G525" i="17"/>
  <c r="D525" i="17"/>
  <c r="G523" i="17"/>
  <c r="D523" i="17"/>
  <c r="G521" i="17"/>
  <c r="D521" i="17"/>
  <c r="G519" i="17"/>
  <c r="D519" i="17"/>
  <c r="G517" i="17"/>
  <c r="D517" i="17"/>
  <c r="G515" i="17"/>
  <c r="D515" i="17"/>
  <c r="G513" i="17"/>
  <c r="D513" i="17"/>
  <c r="G511" i="17"/>
  <c r="D511" i="17"/>
  <c r="G501" i="17"/>
  <c r="G500" i="17" s="1"/>
  <c r="G499" i="17" s="1"/>
  <c r="D501" i="17"/>
  <c r="D500" i="17" s="1"/>
  <c r="D499" i="17" s="1"/>
  <c r="G496" i="17"/>
  <c r="G495" i="17" s="1"/>
  <c r="G494" i="17" s="1"/>
  <c r="D496" i="17"/>
  <c r="D495" i="17" s="1"/>
  <c r="D494" i="17" s="1"/>
  <c r="G492" i="17"/>
  <c r="D492" i="17"/>
  <c r="G490" i="17"/>
  <c r="D490" i="17"/>
  <c r="G487" i="17"/>
  <c r="D487" i="17"/>
  <c r="G485" i="17"/>
  <c r="D485" i="17"/>
  <c r="G483" i="17"/>
  <c r="D483" i="17"/>
  <c r="G479" i="17"/>
  <c r="G478" i="17" s="1"/>
  <c r="D479" i="17"/>
  <c r="D478" i="17" s="1"/>
  <c r="G474" i="17"/>
  <c r="G473" i="17" s="1"/>
  <c r="G472" i="17" s="1"/>
  <c r="D474" i="17"/>
  <c r="D473" i="17" s="1"/>
  <c r="D472" i="17" s="1"/>
  <c r="G470" i="17"/>
  <c r="G469" i="17" s="1"/>
  <c r="G468" i="17" s="1"/>
  <c r="D470" i="17"/>
  <c r="D469" i="17" s="1"/>
  <c r="D468" i="17" s="1"/>
  <c r="G466" i="17"/>
  <c r="D466" i="17"/>
  <c r="G464" i="17"/>
  <c r="D464" i="17"/>
  <c r="G451" i="17"/>
  <c r="G446" i="17"/>
  <c r="D446" i="17"/>
  <c r="G444" i="17"/>
  <c r="D444" i="17"/>
  <c r="G430" i="17"/>
  <c r="G425" i="17" s="1"/>
  <c r="D430" i="17"/>
  <c r="D400" i="17"/>
  <c r="D399" i="17" s="1"/>
  <c r="G397" i="17"/>
  <c r="G392" i="17" s="1"/>
  <c r="D393" i="17"/>
  <c r="G389" i="17"/>
  <c r="G388" i="17" s="1"/>
  <c r="G387" i="17" s="1"/>
  <c r="D389" i="17"/>
  <c r="D388" i="17" s="1"/>
  <c r="D387" i="17" s="1"/>
  <c r="D385" i="17"/>
  <c r="D383" i="17"/>
  <c r="G352" i="17"/>
  <c r="D352" i="17"/>
  <c r="G350" i="17"/>
  <c r="D350" i="17"/>
  <c r="G291" i="17"/>
  <c r="D291" i="17"/>
  <c r="G289" i="17"/>
  <c r="D289" i="17"/>
  <c r="G287" i="17"/>
  <c r="D287" i="17"/>
  <c r="G273" i="17"/>
  <c r="D273" i="17"/>
  <c r="G265" i="17"/>
  <c r="G264" i="17" s="1"/>
  <c r="D265" i="17"/>
  <c r="D264" i="17" s="1"/>
  <c r="G262" i="17"/>
  <c r="G261" i="17" s="1"/>
  <c r="D262" i="17"/>
  <c r="D261" i="17" s="1"/>
  <c r="D256" i="17"/>
  <c r="G254" i="17"/>
  <c r="D254" i="17"/>
  <c r="G251" i="17"/>
  <c r="G250" i="17" s="1"/>
  <c r="D251" i="17"/>
  <c r="D250" i="17" s="1"/>
  <c r="G236" i="17"/>
  <c r="G235" i="17" s="1"/>
  <c r="D236" i="17"/>
  <c r="D235" i="17" s="1"/>
  <c r="G233" i="17"/>
  <c r="D233" i="17"/>
  <c r="G231" i="17"/>
  <c r="D231" i="17"/>
  <c r="G229" i="17"/>
  <c r="D229" i="17"/>
  <c r="G225" i="17"/>
  <c r="D225" i="17"/>
  <c r="G216" i="17"/>
  <c r="D216" i="17"/>
  <c r="G213" i="17"/>
  <c r="G212" i="17" s="1"/>
  <c r="D213" i="17"/>
  <c r="D212" i="17" s="1"/>
  <c r="G209" i="17"/>
  <c r="G208" i="17" s="1"/>
  <c r="D209" i="17"/>
  <c r="D208" i="17" s="1"/>
  <c r="G203" i="17"/>
  <c r="G202" i="17" s="1"/>
  <c r="D203" i="17"/>
  <c r="D202" i="17" s="1"/>
  <c r="G198" i="17"/>
  <c r="D198" i="17"/>
  <c r="G192" i="17"/>
  <c r="D192" i="17"/>
  <c r="G190" i="17"/>
  <c r="D190" i="17"/>
  <c r="G188" i="17"/>
  <c r="D188" i="17"/>
  <c r="G175" i="17"/>
  <c r="D175" i="17"/>
  <c r="G173" i="17"/>
  <c r="D173" i="17"/>
  <c r="G171" i="17"/>
  <c r="D171" i="17"/>
  <c r="G169" i="17"/>
  <c r="D169" i="17"/>
  <c r="G167" i="17"/>
  <c r="D167" i="17"/>
  <c r="G165" i="17"/>
  <c r="D165" i="17"/>
  <c r="G163" i="17"/>
  <c r="D163" i="17"/>
  <c r="G161" i="17"/>
  <c r="D161" i="17"/>
  <c r="G157" i="17"/>
  <c r="D157" i="17"/>
  <c r="G147" i="17"/>
  <c r="G146" i="17" s="1"/>
  <c r="G145" i="17" s="1"/>
  <c r="D147" i="17"/>
  <c r="D146" i="17" s="1"/>
  <c r="D145" i="17" s="1"/>
  <c r="G99" i="17"/>
  <c r="G91" i="17" s="1"/>
  <c r="G90" i="17" s="1"/>
  <c r="D99" i="17"/>
  <c r="G84" i="17"/>
  <c r="D84" i="17"/>
  <c r="G82" i="17"/>
  <c r="D82" i="17"/>
  <c r="G80" i="17"/>
  <c r="D80" i="17"/>
  <c r="G71" i="17"/>
  <c r="D71" i="17"/>
  <c r="G64" i="17"/>
  <c r="D64" i="17"/>
  <c r="G62" i="17"/>
  <c r="D62" i="17"/>
  <c r="G60" i="17"/>
  <c r="D60" i="17"/>
  <c r="G55" i="17"/>
  <c r="D55" i="17"/>
  <c r="G53" i="17"/>
  <c r="D53" i="17"/>
  <c r="G51" i="17"/>
  <c r="D51" i="17"/>
  <c r="G48" i="17"/>
  <c r="D48" i="17"/>
  <c r="G29" i="17"/>
  <c r="D29" i="17"/>
  <c r="D26" i="17"/>
  <c r="G16" i="17"/>
  <c r="D16" i="17"/>
  <c r="G14" i="17"/>
  <c r="D14" i="17"/>
  <c r="J13" i="17" l="1"/>
  <c r="D13" i="17"/>
  <c r="G13" i="17"/>
  <c r="D293" i="17"/>
  <c r="D228" i="17"/>
  <c r="D227" i="17" s="1"/>
  <c r="D156" i="17"/>
  <c r="D155" i="17" s="1"/>
  <c r="D91" i="17"/>
  <c r="D90" i="17" s="1"/>
  <c r="J156" i="17"/>
  <c r="J155" i="17" s="1"/>
  <c r="G156" i="17"/>
  <c r="G155" i="17" s="1"/>
  <c r="D47" i="17"/>
  <c r="J47" i="17"/>
  <c r="G47" i="17"/>
  <c r="D181" i="17"/>
  <c r="D180" i="17" s="1"/>
  <c r="D59" i="17"/>
  <c r="J349" i="17"/>
  <c r="J348" i="17" s="1"/>
  <c r="G349" i="17"/>
  <c r="G348" i="17" s="1"/>
  <c r="J369" i="17"/>
  <c r="J489" i="17"/>
  <c r="J482" i="17"/>
  <c r="D482" i="17"/>
  <c r="D489" i="17"/>
  <c r="G482" i="17"/>
  <c r="G489" i="17"/>
  <c r="D425" i="17"/>
  <c r="D406" i="17" s="1"/>
  <c r="G215" i="17"/>
  <c r="G211" i="17" s="1"/>
  <c r="D253" i="17"/>
  <c r="D249" i="17" s="1"/>
  <c r="J215" i="17"/>
  <c r="J211" i="17" s="1"/>
  <c r="G253" i="17"/>
  <c r="G249" i="17" s="1"/>
  <c r="D215" i="17"/>
  <c r="D211" i="17" s="1"/>
  <c r="J253" i="17"/>
  <c r="J249" i="17" s="1"/>
  <c r="G450" i="17"/>
  <c r="G449" i="17" s="1"/>
  <c r="G326" i="17"/>
  <c r="G319" i="17" s="1"/>
  <c r="J326" i="17"/>
  <c r="J319" i="17" s="1"/>
  <c r="J450" i="17"/>
  <c r="J449" i="17" s="1"/>
  <c r="D577" i="17"/>
  <c r="D576" i="17" s="1"/>
  <c r="G577" i="17"/>
  <c r="G576" i="17" s="1"/>
  <c r="D450" i="17"/>
  <c r="D449" i="17" s="1"/>
  <c r="G574" i="17"/>
  <c r="J577" i="17"/>
  <c r="J576" i="17" s="1"/>
  <c r="J574" i="17"/>
  <c r="G440" i="17"/>
  <c r="G439" i="17" s="1"/>
  <c r="J440" i="17"/>
  <c r="J439" i="17" s="1"/>
  <c r="D440" i="17"/>
  <c r="D439" i="17" s="1"/>
  <c r="D349" i="17"/>
  <c r="J181" i="17"/>
  <c r="J180" i="17" s="1"/>
  <c r="G181" i="17"/>
  <c r="G180" i="17" s="1"/>
  <c r="D240" i="17"/>
  <c r="D239" i="17" s="1"/>
  <c r="D238" i="17" s="1"/>
  <c r="D277" i="17"/>
  <c r="D286" i="17"/>
  <c r="G277" i="17"/>
  <c r="J277" i="17"/>
  <c r="D382" i="17"/>
  <c r="J286" i="17"/>
  <c r="G286" i="17"/>
  <c r="D463" i="17"/>
  <c r="D462" i="17" s="1"/>
  <c r="D477" i="17"/>
  <c r="G505" i="17"/>
  <c r="J505" i="17"/>
  <c r="D505" i="17"/>
  <c r="D541" i="17"/>
  <c r="J120" i="17"/>
  <c r="G240" i="17"/>
  <c r="G239" i="17" s="1"/>
  <c r="G238" i="17" s="1"/>
  <c r="J240" i="17"/>
  <c r="J239" i="17" s="1"/>
  <c r="J238" i="17" s="1"/>
  <c r="J541" i="17"/>
  <c r="J463" i="17"/>
  <c r="J462" i="17" s="1"/>
  <c r="G463" i="17"/>
  <c r="G462" i="17" s="1"/>
  <c r="J548" i="17"/>
  <c r="J59" i="17"/>
  <c r="D134" i="17"/>
  <c r="G373" i="17"/>
  <c r="G369" i="17" s="1"/>
  <c r="J477" i="17"/>
  <c r="J260" i="17"/>
  <c r="J28" i="17"/>
  <c r="J228" i="17"/>
  <c r="J227" i="17" s="1"/>
  <c r="G120" i="17"/>
  <c r="G228" i="17"/>
  <c r="G227" i="17" s="1"/>
  <c r="D553" i="17"/>
  <c r="G59" i="17"/>
  <c r="D28" i="17"/>
  <c r="J268" i="17"/>
  <c r="J267" i="17" s="1"/>
  <c r="J134" i="17"/>
  <c r="G28" i="17"/>
  <c r="D268" i="17"/>
  <c r="D267" i="17" s="1"/>
  <c r="G268" i="17"/>
  <c r="G267" i="17" s="1"/>
  <c r="G541" i="17"/>
  <c r="G134" i="17"/>
  <c r="D260" i="17"/>
  <c r="G260" i="17"/>
  <c r="D373" i="17"/>
  <c r="D369" i="17" s="1"/>
  <c r="D397" i="17"/>
  <c r="D392" i="17" s="1"/>
  <c r="D391" i="17" s="1"/>
  <c r="G477" i="17"/>
  <c r="G549" i="17"/>
  <c r="G548" i="17" s="1"/>
  <c r="D555" i="17"/>
  <c r="D574" i="17"/>
  <c r="D368" i="17" l="1"/>
  <c r="G276" i="17"/>
  <c r="D89" i="17"/>
  <c r="J89" i="17"/>
  <c r="G89" i="17"/>
  <c r="D276" i="17"/>
  <c r="J276" i="17"/>
  <c r="G563" i="17"/>
  <c r="G591" i="17" s="1"/>
  <c r="J563" i="17"/>
  <c r="J591" i="17" s="1"/>
  <c r="D563" i="17"/>
  <c r="D591" i="17" s="1"/>
  <c r="G46" i="17"/>
  <c r="D46" i="17"/>
  <c r="J46" i="17"/>
  <c r="D12" i="17"/>
  <c r="J12" i="17"/>
  <c r="G12" i="17"/>
  <c r="D348" i="17"/>
  <c r="J368" i="17"/>
  <c r="G244" i="17"/>
  <c r="D244" i="17"/>
  <c r="J244" i="17"/>
  <c r="G368" i="17"/>
  <c r="D481" i="17"/>
  <c r="D476" i="17" s="1"/>
  <c r="D405" i="17"/>
  <c r="G481" i="17"/>
  <c r="G476" i="17" s="1"/>
  <c r="J481" i="17"/>
  <c r="J476" i="17" s="1"/>
  <c r="J448" i="17"/>
  <c r="G448" i="17"/>
  <c r="D448" i="17"/>
  <c r="G504" i="17"/>
  <c r="G498" i="17" s="1"/>
  <c r="D548" i="17"/>
  <c r="D504" i="17" s="1"/>
  <c r="D498" i="17" s="1"/>
  <c r="J504" i="17"/>
  <c r="J498" i="17" s="1"/>
  <c r="J391" i="17"/>
  <c r="G406" i="17"/>
  <c r="G405" i="17" s="1"/>
  <c r="D179" i="17"/>
  <c r="J406" i="17"/>
  <c r="J405" i="17" s="1"/>
  <c r="G391" i="17"/>
  <c r="J179" i="17"/>
  <c r="G179" i="17"/>
  <c r="D11" i="17" l="1"/>
  <c r="J11" i="17"/>
  <c r="G11" i="17"/>
  <c r="D275" i="17"/>
  <c r="G275" i="17"/>
  <c r="J275" i="17"/>
  <c r="J561" i="17" l="1"/>
  <c r="J592" i="17" s="1"/>
  <c r="G561" i="17"/>
  <c r="G592" i="17" s="1"/>
  <c r="D561" i="17"/>
  <c r="D592" i="17" s="1"/>
  <c r="I388" i="14"/>
  <c r="I567" i="14" l="1"/>
  <c r="L567" i="14"/>
  <c r="I599" i="14"/>
  <c r="L599" i="14"/>
  <c r="F599" i="14"/>
  <c r="I670" i="14"/>
  <c r="L670" i="14"/>
  <c r="F670" i="14"/>
  <c r="I740" i="14"/>
  <c r="L740" i="14"/>
  <c r="F740" i="14"/>
  <c r="I742" i="14"/>
  <c r="L742" i="14"/>
  <c r="F742" i="14"/>
  <c r="F132" i="14" l="1"/>
  <c r="I1014" i="14" l="1"/>
  <c r="L1014" i="14"/>
  <c r="L90" i="14" l="1"/>
  <c r="I90" i="14"/>
  <c r="F90" i="14"/>
  <c r="F331" i="14" l="1"/>
  <c r="F330" i="14" s="1"/>
  <c r="L1008" i="14" l="1"/>
  <c r="L1007" i="14" s="1"/>
  <c r="L1006" i="14" s="1"/>
  <c r="I1008" i="14"/>
  <c r="I1007" i="14" s="1"/>
  <c r="I1006" i="14" s="1"/>
  <c r="F1008" i="14"/>
  <c r="F1007" i="14" s="1"/>
  <c r="F1006" i="14" s="1"/>
  <c r="I981" i="14"/>
  <c r="L981" i="14"/>
  <c r="F987" i="14"/>
  <c r="F981" i="14" s="1"/>
  <c r="L754" i="14"/>
  <c r="I754" i="14"/>
  <c r="F754" i="14"/>
  <c r="L752" i="14"/>
  <c r="I752" i="14"/>
  <c r="F752" i="14"/>
  <c r="F759" i="14"/>
  <c r="I759" i="14"/>
  <c r="L759" i="14"/>
  <c r="F751" i="14" l="1"/>
  <c r="L751" i="14"/>
  <c r="I751" i="14"/>
  <c r="I852" i="14"/>
  <c r="I851" i="14" s="1"/>
  <c r="L852" i="14"/>
  <c r="L851" i="14" s="1"/>
  <c r="F855" i="14"/>
  <c r="F852" i="14" s="1"/>
  <c r="F851" i="14" s="1"/>
  <c r="I769" i="14"/>
  <c r="L769" i="14"/>
  <c r="F769" i="14"/>
  <c r="F793" i="14"/>
  <c r="F792" i="14" s="1"/>
  <c r="F791" i="14" l="1"/>
  <c r="F790" i="14" s="1"/>
  <c r="F789" i="14" s="1"/>
  <c r="F788" i="14" s="1"/>
  <c r="I185" i="14"/>
  <c r="L185" i="14"/>
  <c r="F185" i="14"/>
  <c r="L405" i="14"/>
  <c r="L404" i="14" s="1"/>
  <c r="L403" i="14" s="1"/>
  <c r="I405" i="14"/>
  <c r="I404" i="14" s="1"/>
  <c r="I403" i="14" s="1"/>
  <c r="F405" i="14"/>
  <c r="F404" i="14" s="1"/>
  <c r="F403" i="14" s="1"/>
  <c r="L268" i="14"/>
  <c r="L267" i="14" s="1"/>
  <c r="L266" i="14" s="1"/>
  <c r="I268" i="14"/>
  <c r="I267" i="14" s="1"/>
  <c r="I266" i="14" s="1"/>
  <c r="F268" i="14"/>
  <c r="F267" i="14" s="1"/>
  <c r="F266" i="14" s="1"/>
  <c r="L110" i="14"/>
  <c r="L109" i="14" s="1"/>
  <c r="I110" i="14"/>
  <c r="I109" i="14" s="1"/>
  <c r="F110" i="14"/>
  <c r="F53" i="14"/>
  <c r="F109" i="14" l="1"/>
  <c r="L164" i="14"/>
  <c r="L163" i="14" s="1"/>
  <c r="F302" i="14"/>
  <c r="L1065" i="14" l="1"/>
  <c r="L1064" i="14" s="1"/>
  <c r="L1063" i="14" s="1"/>
  <c r="I1065" i="14"/>
  <c r="I1064" i="14" s="1"/>
  <c r="I1063" i="14" s="1"/>
  <c r="F1065" i="14"/>
  <c r="F1064" i="14" s="1"/>
  <c r="F1063" i="14" s="1"/>
  <c r="L1061" i="14"/>
  <c r="L1060" i="14" s="1"/>
  <c r="L1059" i="14" s="1"/>
  <c r="I1061" i="14"/>
  <c r="I1060" i="14" s="1"/>
  <c r="I1059" i="14" s="1"/>
  <c r="F1061" i="14"/>
  <c r="F1060" i="14" s="1"/>
  <c r="F1059" i="14" s="1"/>
  <c r="L1054" i="14"/>
  <c r="I1054" i="14"/>
  <c r="L1052" i="14"/>
  <c r="I1052" i="14"/>
  <c r="F1052" i="14"/>
  <c r="L1047" i="14"/>
  <c r="L1046" i="14" s="1"/>
  <c r="L1045" i="14" s="1"/>
  <c r="I1047" i="14"/>
  <c r="I1046" i="14" s="1"/>
  <c r="I1045" i="14" s="1"/>
  <c r="F1047" i="14"/>
  <c r="F1046" i="14" s="1"/>
  <c r="F1045" i="14" s="1"/>
  <c r="L1042" i="14"/>
  <c r="L1041" i="14" s="1"/>
  <c r="L1040" i="14" s="1"/>
  <c r="I1042" i="14"/>
  <c r="I1041" i="14" s="1"/>
  <c r="I1040" i="14" s="1"/>
  <c r="F1042" i="14"/>
  <c r="F1041" i="14" s="1"/>
  <c r="F1040" i="14" s="1"/>
  <c r="L1036" i="14"/>
  <c r="L1033" i="14" s="1"/>
  <c r="I1036" i="14"/>
  <c r="I1033" i="14" s="1"/>
  <c r="F1036" i="14"/>
  <c r="L1028" i="14"/>
  <c r="I1028" i="14"/>
  <c r="F1028" i="14"/>
  <c r="L1024" i="14"/>
  <c r="I1024" i="14"/>
  <c r="F1024" i="14"/>
  <c r="L1013" i="14"/>
  <c r="L1012" i="14" s="1"/>
  <c r="L1011" i="14" s="1"/>
  <c r="L1010" i="14" s="1"/>
  <c r="I1013" i="14"/>
  <c r="I1012" i="14" s="1"/>
  <c r="I1011" i="14" s="1"/>
  <c r="I1010" i="14" s="1"/>
  <c r="F1013" i="14"/>
  <c r="F1012" i="14" s="1"/>
  <c r="F1011" i="14" s="1"/>
  <c r="F1010" i="14" s="1"/>
  <c r="L993" i="14"/>
  <c r="L980" i="14" s="1"/>
  <c r="I993" i="14"/>
  <c r="I980" i="14" s="1"/>
  <c r="F993" i="14"/>
  <c r="F980" i="14" s="1"/>
  <c r="F979" i="14" s="1"/>
  <c r="L977" i="14"/>
  <c r="L976" i="14" s="1"/>
  <c r="L975" i="14" s="1"/>
  <c r="L974" i="14" s="1"/>
  <c r="I977" i="14"/>
  <c r="I976" i="14" s="1"/>
  <c r="I975" i="14" s="1"/>
  <c r="I974" i="14" s="1"/>
  <c r="F977" i="14"/>
  <c r="F976" i="14" s="1"/>
  <c r="F975" i="14" s="1"/>
  <c r="F974" i="14" s="1"/>
  <c r="L964" i="14"/>
  <c r="L963" i="14" s="1"/>
  <c r="L962" i="14" s="1"/>
  <c r="L961" i="14" s="1"/>
  <c r="L960" i="14" s="1"/>
  <c r="L959" i="14" s="1"/>
  <c r="I964" i="14"/>
  <c r="I963" i="14" s="1"/>
  <c r="I962" i="14" s="1"/>
  <c r="I961" i="14" s="1"/>
  <c r="I960" i="14" s="1"/>
  <c r="I959" i="14" s="1"/>
  <c r="F964" i="14"/>
  <c r="F963" i="14" s="1"/>
  <c r="F962" i="14" s="1"/>
  <c r="F961" i="14" s="1"/>
  <c r="F960" i="14" s="1"/>
  <c r="F959" i="14" s="1"/>
  <c r="L957" i="14"/>
  <c r="L956" i="14" s="1"/>
  <c r="L955" i="14" s="1"/>
  <c r="L954" i="14" s="1"/>
  <c r="L953" i="14" s="1"/>
  <c r="I957" i="14"/>
  <c r="I956" i="14" s="1"/>
  <c r="I955" i="14" s="1"/>
  <c r="I954" i="14" s="1"/>
  <c r="I953" i="14" s="1"/>
  <c r="F957" i="14"/>
  <c r="F956" i="14" s="1"/>
  <c r="F955" i="14" s="1"/>
  <c r="F954" i="14" s="1"/>
  <c r="F953" i="14" s="1"/>
  <c r="L951" i="14"/>
  <c r="L950" i="14" s="1"/>
  <c r="L949" i="14" s="1"/>
  <c r="L948" i="14" s="1"/>
  <c r="L942" i="14" s="1"/>
  <c r="I951" i="14"/>
  <c r="I950" i="14" s="1"/>
  <c r="I949" i="14" s="1"/>
  <c r="I948" i="14" s="1"/>
  <c r="I942" i="14" s="1"/>
  <c r="F951" i="14"/>
  <c r="F950" i="14" s="1"/>
  <c r="F949" i="14" s="1"/>
  <c r="F948" i="14" s="1"/>
  <c r="F942" i="14" s="1"/>
  <c r="L940" i="14"/>
  <c r="L939" i="14" s="1"/>
  <c r="L938" i="14" s="1"/>
  <c r="L937" i="14" s="1"/>
  <c r="I940" i="14"/>
  <c r="I939" i="14" s="1"/>
  <c r="I938" i="14" s="1"/>
  <c r="I937" i="14" s="1"/>
  <c r="L933" i="14"/>
  <c r="L932" i="14" s="1"/>
  <c r="L931" i="14" s="1"/>
  <c r="L930" i="14" s="1"/>
  <c r="L929" i="14" s="1"/>
  <c r="L928" i="14" s="1"/>
  <c r="I933" i="14"/>
  <c r="I932" i="14" s="1"/>
  <c r="I931" i="14" s="1"/>
  <c r="I930" i="14" s="1"/>
  <c r="I929" i="14" s="1"/>
  <c r="I928" i="14" s="1"/>
  <c r="F933" i="14"/>
  <c r="F932" i="14" s="1"/>
  <c r="F931" i="14" s="1"/>
  <c r="F930" i="14" s="1"/>
  <c r="F929" i="14" s="1"/>
  <c r="F928" i="14" s="1"/>
  <c r="L924" i="14"/>
  <c r="L923" i="14" s="1"/>
  <c r="I924" i="14"/>
  <c r="I923" i="14" s="1"/>
  <c r="F924" i="14"/>
  <c r="F923" i="14" s="1"/>
  <c r="L921" i="14"/>
  <c r="L920" i="14" s="1"/>
  <c r="I921" i="14"/>
  <c r="I920" i="14" s="1"/>
  <c r="F921" i="14"/>
  <c r="F920" i="14" s="1"/>
  <c r="L912" i="14"/>
  <c r="I912" i="14"/>
  <c r="F912" i="14"/>
  <c r="L908" i="14"/>
  <c r="I908" i="14"/>
  <c r="F908" i="14"/>
  <c r="L904" i="14"/>
  <c r="I904" i="14"/>
  <c r="F904" i="14"/>
  <c r="L893" i="14"/>
  <c r="I893" i="14"/>
  <c r="F893" i="14"/>
  <c r="L891" i="14"/>
  <c r="I891" i="14"/>
  <c r="F891" i="14"/>
  <c r="L889" i="14"/>
  <c r="I889" i="14"/>
  <c r="F889" i="14"/>
  <c r="L887" i="14"/>
  <c r="I887" i="14"/>
  <c r="F887" i="14"/>
  <c r="L885" i="14"/>
  <c r="I885" i="14"/>
  <c r="F885" i="14"/>
  <c r="L881" i="14"/>
  <c r="I881" i="14"/>
  <c r="F881" i="14"/>
  <c r="L879" i="14"/>
  <c r="I879" i="14"/>
  <c r="F879" i="14"/>
  <c r="L846" i="14"/>
  <c r="L845" i="14" s="1"/>
  <c r="I846" i="14"/>
  <c r="I845" i="14" s="1"/>
  <c r="F846" i="14"/>
  <c r="F845" i="14" s="1"/>
  <c r="L839" i="14"/>
  <c r="I839" i="14"/>
  <c r="F839" i="14"/>
  <c r="F838" i="14" s="1"/>
  <c r="F837" i="14" s="1"/>
  <c r="L827" i="14"/>
  <c r="L826" i="14" s="1"/>
  <c r="L825" i="14" s="1"/>
  <c r="L820" i="14" s="1"/>
  <c r="I827" i="14"/>
  <c r="I826" i="14" s="1"/>
  <c r="I825" i="14" s="1"/>
  <c r="I820" i="14" s="1"/>
  <c r="F827" i="14"/>
  <c r="F826" i="14" s="1"/>
  <c r="F825" i="14" s="1"/>
  <c r="L810" i="14"/>
  <c r="I810" i="14"/>
  <c r="F810" i="14"/>
  <c r="L804" i="14"/>
  <c r="L803" i="14" s="1"/>
  <c r="L802" i="14" s="1"/>
  <c r="L801" i="14" s="1"/>
  <c r="L800" i="14" s="1"/>
  <c r="L799" i="14" s="1"/>
  <c r="I804" i="14"/>
  <c r="I803" i="14" s="1"/>
  <c r="I802" i="14" s="1"/>
  <c r="I801" i="14" s="1"/>
  <c r="I800" i="14" s="1"/>
  <c r="I799" i="14" s="1"/>
  <c r="F804" i="14"/>
  <c r="F803" i="14" s="1"/>
  <c r="F802" i="14" s="1"/>
  <c r="F801" i="14" s="1"/>
  <c r="F800" i="14" s="1"/>
  <c r="F799" i="14" s="1"/>
  <c r="L786" i="14"/>
  <c r="L785" i="14" s="1"/>
  <c r="L784" i="14" s="1"/>
  <c r="L783" i="14" s="1"/>
  <c r="L782" i="14" s="1"/>
  <c r="I786" i="14"/>
  <c r="I785" i="14" s="1"/>
  <c r="I784" i="14" s="1"/>
  <c r="I783" i="14" s="1"/>
  <c r="I782" i="14" s="1"/>
  <c r="F786" i="14"/>
  <c r="F785" i="14" s="1"/>
  <c r="F784" i="14" s="1"/>
  <c r="F783" i="14" s="1"/>
  <c r="F782" i="14" s="1"/>
  <c r="L780" i="14"/>
  <c r="I780" i="14"/>
  <c r="F780" i="14"/>
  <c r="L777" i="14"/>
  <c r="I777" i="14"/>
  <c r="F777" i="14"/>
  <c r="L768" i="14"/>
  <c r="I768" i="14"/>
  <c r="F768" i="14"/>
  <c r="L764" i="14"/>
  <c r="I764" i="14"/>
  <c r="F764" i="14"/>
  <c r="L749" i="14"/>
  <c r="I749" i="14"/>
  <c r="F749" i="14"/>
  <c r="L746" i="14"/>
  <c r="I746" i="14"/>
  <c r="F746" i="14"/>
  <c r="L736" i="14"/>
  <c r="I736" i="14"/>
  <c r="F736" i="14"/>
  <c r="F735" i="14" s="1"/>
  <c r="L730" i="14"/>
  <c r="L729" i="14" s="1"/>
  <c r="L728" i="14" s="1"/>
  <c r="L727" i="14" s="1"/>
  <c r="L726" i="14" s="1"/>
  <c r="I730" i="14"/>
  <c r="I729" i="14" s="1"/>
  <c r="I728" i="14" s="1"/>
  <c r="I727" i="14" s="1"/>
  <c r="I726" i="14" s="1"/>
  <c r="F730" i="14"/>
  <c r="F729" i="14" s="1"/>
  <c r="F728" i="14" s="1"/>
  <c r="F727" i="14" s="1"/>
  <c r="F726" i="14" s="1"/>
  <c r="L719" i="14"/>
  <c r="I719" i="14"/>
  <c r="I718" i="14" s="1"/>
  <c r="F719" i="14"/>
  <c r="F718" i="14" s="1"/>
  <c r="F717" i="14" s="1"/>
  <c r="F716" i="14" s="1"/>
  <c r="F715" i="14" s="1"/>
  <c r="L705" i="14"/>
  <c r="I705" i="14"/>
  <c r="F705" i="14"/>
  <c r="L703" i="14"/>
  <c r="I703" i="14"/>
  <c r="F703" i="14"/>
  <c r="L701" i="14"/>
  <c r="I701" i="14"/>
  <c r="F701" i="14"/>
  <c r="L699" i="14"/>
  <c r="I699" i="14"/>
  <c r="F699" i="14"/>
  <c r="L697" i="14"/>
  <c r="I697" i="14"/>
  <c r="F697" i="14"/>
  <c r="L695" i="14"/>
  <c r="I695" i="14"/>
  <c r="F695" i="14"/>
  <c r="L692" i="14"/>
  <c r="L691" i="14" s="1"/>
  <c r="L668" i="14"/>
  <c r="I668" i="14"/>
  <c r="F668" i="14"/>
  <c r="F667" i="14" s="1"/>
  <c r="L665" i="14"/>
  <c r="L664" i="14" s="1"/>
  <c r="I665" i="14"/>
  <c r="I664" i="14" s="1"/>
  <c r="F665" i="14"/>
  <c r="F664" i="14" s="1"/>
  <c r="L661" i="14"/>
  <c r="I661" i="14"/>
  <c r="F661" i="14"/>
  <c r="L657" i="14"/>
  <c r="I657" i="14"/>
  <c r="F657" i="14"/>
  <c r="L655" i="14"/>
  <c r="I655" i="14"/>
  <c r="F655" i="14"/>
  <c r="L646" i="14"/>
  <c r="L645" i="14" s="1"/>
  <c r="L644" i="14" s="1"/>
  <c r="L643" i="14" s="1"/>
  <c r="L642" i="14" s="1"/>
  <c r="I646" i="14"/>
  <c r="I645" i="14" s="1"/>
  <c r="I644" i="14" s="1"/>
  <c r="I643" i="14" s="1"/>
  <c r="I642" i="14" s="1"/>
  <c r="F646" i="14"/>
  <c r="F645" i="14" s="1"/>
  <c r="F644" i="14" s="1"/>
  <c r="F643" i="14" s="1"/>
  <c r="F642" i="14" s="1"/>
  <c r="L638" i="14"/>
  <c r="L637" i="14" s="1"/>
  <c r="L636" i="14" s="1"/>
  <c r="L635" i="14" s="1"/>
  <c r="L634" i="14" s="1"/>
  <c r="L633" i="14" s="1"/>
  <c r="I638" i="14"/>
  <c r="I637" i="14" s="1"/>
  <c r="I636" i="14" s="1"/>
  <c r="I635" i="14" s="1"/>
  <c r="I634" i="14" s="1"/>
  <c r="I633" i="14" s="1"/>
  <c r="F638" i="14"/>
  <c r="F637" i="14" s="1"/>
  <c r="F636" i="14" s="1"/>
  <c r="F635" i="14" s="1"/>
  <c r="F634" i="14" s="1"/>
  <c r="F633" i="14" s="1"/>
  <c r="L631" i="14"/>
  <c r="L630" i="14" s="1"/>
  <c r="L629" i="14" s="1"/>
  <c r="L628" i="14" s="1"/>
  <c r="L627" i="14" s="1"/>
  <c r="L626" i="14" s="1"/>
  <c r="I631" i="14"/>
  <c r="I630" i="14" s="1"/>
  <c r="I629" i="14" s="1"/>
  <c r="I628" i="14" s="1"/>
  <c r="I627" i="14" s="1"/>
  <c r="I626" i="14" s="1"/>
  <c r="F631" i="14"/>
  <c r="F630" i="14" s="1"/>
  <c r="F629" i="14" s="1"/>
  <c r="F628" i="14" s="1"/>
  <c r="F627" i="14" s="1"/>
  <c r="F626" i="14" s="1"/>
  <c r="L622" i="14"/>
  <c r="L621" i="14" s="1"/>
  <c r="L620" i="14" s="1"/>
  <c r="I622" i="14"/>
  <c r="I621" i="14" s="1"/>
  <c r="I620" i="14" s="1"/>
  <c r="F622" i="14"/>
  <c r="F621" i="14" s="1"/>
  <c r="F620" i="14" s="1"/>
  <c r="L618" i="14"/>
  <c r="L617" i="14" s="1"/>
  <c r="L616" i="14" s="1"/>
  <c r="I618" i="14"/>
  <c r="I617" i="14" s="1"/>
  <c r="I616" i="14" s="1"/>
  <c r="F618" i="14"/>
  <c r="F617" i="14" s="1"/>
  <c r="F616" i="14" s="1"/>
  <c r="F612" i="14"/>
  <c r="L610" i="14"/>
  <c r="I610" i="14"/>
  <c r="F610" i="14"/>
  <c r="L607" i="14"/>
  <c r="L606" i="14" s="1"/>
  <c r="I607" i="14"/>
  <c r="I606" i="14" s="1"/>
  <c r="F607" i="14"/>
  <c r="F606" i="14" s="1"/>
  <c r="L598" i="14"/>
  <c r="L597" i="14" s="1"/>
  <c r="L596" i="14" s="1"/>
  <c r="L595" i="14" s="1"/>
  <c r="I598" i="14"/>
  <c r="I597" i="14" s="1"/>
  <c r="I596" i="14" s="1"/>
  <c r="I595" i="14" s="1"/>
  <c r="F598" i="14"/>
  <c r="F597" i="14" s="1"/>
  <c r="F596" i="14" s="1"/>
  <c r="F595" i="14" s="1"/>
  <c r="L590" i="14"/>
  <c r="L589" i="14" s="1"/>
  <c r="L588" i="14" s="1"/>
  <c r="L587" i="14" s="1"/>
  <c r="L586" i="14" s="1"/>
  <c r="L585" i="14" s="1"/>
  <c r="I590" i="14"/>
  <c r="I589" i="14" s="1"/>
  <c r="I588" i="14" s="1"/>
  <c r="I587" i="14" s="1"/>
  <c r="I586" i="14" s="1"/>
  <c r="I585" i="14" s="1"/>
  <c r="F590" i="14"/>
  <c r="F589" i="14" s="1"/>
  <c r="F588" i="14" s="1"/>
  <c r="F587" i="14" s="1"/>
  <c r="F586" i="14" s="1"/>
  <c r="F585" i="14" s="1"/>
  <c r="L583" i="14"/>
  <c r="L582" i="14" s="1"/>
  <c r="L581" i="14" s="1"/>
  <c r="L580" i="14" s="1"/>
  <c r="L579" i="14" s="1"/>
  <c r="L578" i="14" s="1"/>
  <c r="I583" i="14"/>
  <c r="I582" i="14" s="1"/>
  <c r="I581" i="14" s="1"/>
  <c r="I580" i="14" s="1"/>
  <c r="I579" i="14" s="1"/>
  <c r="I578" i="14" s="1"/>
  <c r="F583" i="14"/>
  <c r="F582" i="14" s="1"/>
  <c r="F581" i="14" s="1"/>
  <c r="F580" i="14" s="1"/>
  <c r="F579" i="14" s="1"/>
  <c r="F578" i="14" s="1"/>
  <c r="L575" i="14"/>
  <c r="L574" i="14" s="1"/>
  <c r="L573" i="14" s="1"/>
  <c r="L572" i="14" s="1"/>
  <c r="L571" i="14" s="1"/>
  <c r="I575" i="14"/>
  <c r="I574" i="14" s="1"/>
  <c r="I573" i="14" s="1"/>
  <c r="I572" i="14" s="1"/>
  <c r="I571" i="14" s="1"/>
  <c r="F575" i="14"/>
  <c r="F574" i="14" s="1"/>
  <c r="F573" i="14" s="1"/>
  <c r="F572" i="14" s="1"/>
  <c r="F571" i="14" s="1"/>
  <c r="L566" i="14"/>
  <c r="L565" i="14" s="1"/>
  <c r="L564" i="14" s="1"/>
  <c r="L563" i="14" s="1"/>
  <c r="I566" i="14"/>
  <c r="I565" i="14" s="1"/>
  <c r="I564" i="14" s="1"/>
  <c r="I563" i="14" s="1"/>
  <c r="F567" i="14"/>
  <c r="F566" i="14" s="1"/>
  <c r="F565" i="14" s="1"/>
  <c r="F564" i="14" s="1"/>
  <c r="F563" i="14" s="1"/>
  <c r="F546" i="14"/>
  <c r="F545" i="14" s="1"/>
  <c r="F544" i="14" s="1"/>
  <c r="F543" i="14" s="1"/>
  <c r="L541" i="14"/>
  <c r="L540" i="14" s="1"/>
  <c r="L539" i="14" s="1"/>
  <c r="I541" i="14"/>
  <c r="I540" i="14" s="1"/>
  <c r="I539" i="14" s="1"/>
  <c r="F541" i="14"/>
  <c r="F540" i="14" s="1"/>
  <c r="F539" i="14" s="1"/>
  <c r="L537" i="14"/>
  <c r="I537" i="14"/>
  <c r="F537" i="14"/>
  <c r="L535" i="14"/>
  <c r="I535" i="14"/>
  <c r="F535" i="14"/>
  <c r="L530" i="14"/>
  <c r="L529" i="14" s="1"/>
  <c r="L528" i="14" s="1"/>
  <c r="I530" i="14"/>
  <c r="I529" i="14" s="1"/>
  <c r="I528" i="14" s="1"/>
  <c r="F530" i="14"/>
  <c r="F529" i="14" s="1"/>
  <c r="F528" i="14" s="1"/>
  <c r="L524" i="14"/>
  <c r="L523" i="14" s="1"/>
  <c r="I524" i="14"/>
  <c r="I523" i="14" s="1"/>
  <c r="F524" i="14"/>
  <c r="F523" i="14" s="1"/>
  <c r="L519" i="14"/>
  <c r="L518" i="14" s="1"/>
  <c r="L517" i="14" s="1"/>
  <c r="L516" i="14" s="1"/>
  <c r="I519" i="14"/>
  <c r="I518" i="14" s="1"/>
  <c r="I517" i="14" s="1"/>
  <c r="I516" i="14" s="1"/>
  <c r="F519" i="14"/>
  <c r="F518" i="14" s="1"/>
  <c r="F517" i="14" s="1"/>
  <c r="F516" i="14" s="1"/>
  <c r="L501" i="14"/>
  <c r="L500" i="14" s="1"/>
  <c r="L499" i="14" s="1"/>
  <c r="L498" i="14" s="1"/>
  <c r="L497" i="14" s="1"/>
  <c r="I501" i="14"/>
  <c r="I500" i="14" s="1"/>
  <c r="I499" i="14" s="1"/>
  <c r="I498" i="14" s="1"/>
  <c r="I497" i="14" s="1"/>
  <c r="F501" i="14"/>
  <c r="F500" i="14" s="1"/>
  <c r="F499" i="14" s="1"/>
  <c r="F498" i="14" s="1"/>
  <c r="F497" i="14" s="1"/>
  <c r="L494" i="14"/>
  <c r="L493" i="14" s="1"/>
  <c r="L492" i="14" s="1"/>
  <c r="L491" i="14" s="1"/>
  <c r="L490" i="14" s="1"/>
  <c r="L489" i="14" s="1"/>
  <c r="I494" i="14"/>
  <c r="I493" i="14" s="1"/>
  <c r="I492" i="14" s="1"/>
  <c r="I491" i="14" s="1"/>
  <c r="I490" i="14" s="1"/>
  <c r="I489" i="14" s="1"/>
  <c r="F494" i="14"/>
  <c r="F493" i="14" s="1"/>
  <c r="F492" i="14" s="1"/>
  <c r="F491" i="14" s="1"/>
  <c r="F490" i="14" s="1"/>
  <c r="F489" i="14" s="1"/>
  <c r="L487" i="14"/>
  <c r="L486" i="14" s="1"/>
  <c r="L485" i="14" s="1"/>
  <c r="L484" i="14" s="1"/>
  <c r="L483" i="14" s="1"/>
  <c r="I487" i="14"/>
  <c r="I486" i="14" s="1"/>
  <c r="I485" i="14" s="1"/>
  <c r="I484" i="14" s="1"/>
  <c r="I483" i="14" s="1"/>
  <c r="F487" i="14"/>
  <c r="F486" i="14" s="1"/>
  <c r="F485" i="14" s="1"/>
  <c r="F484" i="14" s="1"/>
  <c r="F483" i="14" s="1"/>
  <c r="L475" i="14"/>
  <c r="I475" i="14"/>
  <c r="F475" i="14"/>
  <c r="L473" i="14"/>
  <c r="I473" i="14"/>
  <c r="F473" i="14"/>
  <c r="L469" i="14"/>
  <c r="L468" i="14" s="1"/>
  <c r="L467" i="14" s="1"/>
  <c r="I469" i="14"/>
  <c r="I468" i="14" s="1"/>
  <c r="I467" i="14" s="1"/>
  <c r="F469" i="14"/>
  <c r="F468" i="14" s="1"/>
  <c r="F467" i="14" s="1"/>
  <c r="L464" i="14"/>
  <c r="L463" i="14" s="1"/>
  <c r="L462" i="14" s="1"/>
  <c r="L461" i="14" s="1"/>
  <c r="I464" i="14"/>
  <c r="I463" i="14" s="1"/>
  <c r="I462" i="14" s="1"/>
  <c r="I461" i="14" s="1"/>
  <c r="F464" i="14"/>
  <c r="F463" i="14" s="1"/>
  <c r="F462" i="14" s="1"/>
  <c r="F461" i="14" s="1"/>
  <c r="L420" i="14"/>
  <c r="L419" i="14" s="1"/>
  <c r="L418" i="14" s="1"/>
  <c r="L417" i="14" s="1"/>
  <c r="I420" i="14"/>
  <c r="I419" i="14" s="1"/>
  <c r="I418" i="14" s="1"/>
  <c r="I417" i="14" s="1"/>
  <c r="F420" i="14"/>
  <c r="F419" i="14" s="1"/>
  <c r="F418" i="14" s="1"/>
  <c r="F417" i="14" s="1"/>
  <c r="L415" i="14"/>
  <c r="L414" i="14" s="1"/>
  <c r="I415" i="14"/>
  <c r="I414" i="14" s="1"/>
  <c r="F415" i="14"/>
  <c r="F414" i="14" s="1"/>
  <c r="F413" i="14" s="1"/>
  <c r="L411" i="14"/>
  <c r="L410" i="14" s="1"/>
  <c r="L409" i="14" s="1"/>
  <c r="I411" i="14"/>
  <c r="I410" i="14" s="1"/>
  <c r="I409" i="14" s="1"/>
  <c r="F411" i="14"/>
  <c r="L396" i="14"/>
  <c r="L395" i="14" s="1"/>
  <c r="L394" i="14" s="1"/>
  <c r="I396" i="14"/>
  <c r="I395" i="14" s="1"/>
  <c r="I394" i="14" s="1"/>
  <c r="F396" i="14"/>
  <c r="F395" i="14" s="1"/>
  <c r="F394" i="14" s="1"/>
  <c r="F390" i="14"/>
  <c r="F388" i="14"/>
  <c r="L381" i="14"/>
  <c r="I381" i="14"/>
  <c r="F381" i="14"/>
  <c r="L378" i="14"/>
  <c r="I378" i="14"/>
  <c r="F378" i="14"/>
  <c r="L376" i="14"/>
  <c r="I376" i="14"/>
  <c r="F376" i="14"/>
  <c r="L369" i="14"/>
  <c r="I369" i="14"/>
  <c r="F369" i="14"/>
  <c r="L367" i="14"/>
  <c r="I367" i="14"/>
  <c r="F367" i="14"/>
  <c r="F360" i="14"/>
  <c r="L358" i="14"/>
  <c r="L357" i="14" s="1"/>
  <c r="I358" i="14"/>
  <c r="I357" i="14" s="1"/>
  <c r="F358" i="14"/>
  <c r="L353" i="14"/>
  <c r="L352" i="14" s="1"/>
  <c r="L351" i="14" s="1"/>
  <c r="L350" i="14" s="1"/>
  <c r="I353" i="14"/>
  <c r="I352" i="14" s="1"/>
  <c r="I351" i="14" s="1"/>
  <c r="I350" i="14" s="1"/>
  <c r="F353" i="14"/>
  <c r="F352" i="14" s="1"/>
  <c r="F351" i="14" s="1"/>
  <c r="F350" i="14" s="1"/>
  <c r="F309" i="14"/>
  <c r="F307" i="14"/>
  <c r="I297" i="14"/>
  <c r="I293" i="14" s="1"/>
  <c r="L297" i="14"/>
  <c r="L293" i="14" s="1"/>
  <c r="F290" i="14"/>
  <c r="F289" i="14" s="1"/>
  <c r="L283" i="14"/>
  <c r="L282" i="14" s="1"/>
  <c r="L281" i="14" s="1"/>
  <c r="I283" i="14"/>
  <c r="I282" i="14" s="1"/>
  <c r="I281" i="14" s="1"/>
  <c r="F283" i="14"/>
  <c r="F282" i="14" s="1"/>
  <c r="F281" i="14" s="1"/>
  <c r="L252" i="14"/>
  <c r="L251" i="14" s="1"/>
  <c r="L250" i="14" s="1"/>
  <c r="L246" i="14" s="1"/>
  <c r="I252" i="14"/>
  <c r="I251" i="14" s="1"/>
  <c r="I250" i="14" s="1"/>
  <c r="I246" i="14" s="1"/>
  <c r="F252" i="14"/>
  <c r="F251" i="14" s="1"/>
  <c r="L241" i="14"/>
  <c r="L240" i="14" s="1"/>
  <c r="L239" i="14" s="1"/>
  <c r="L238" i="14" s="1"/>
  <c r="I241" i="14"/>
  <c r="I240" i="14" s="1"/>
  <c r="I239" i="14" s="1"/>
  <c r="I238" i="14" s="1"/>
  <c r="F241" i="14"/>
  <c r="F240" i="14" s="1"/>
  <c r="F239" i="14" s="1"/>
  <c r="F238" i="14" s="1"/>
  <c r="L226" i="14"/>
  <c r="L225" i="14" s="1"/>
  <c r="I226" i="14"/>
  <c r="I225" i="14" s="1"/>
  <c r="F226" i="14"/>
  <c r="F225" i="14" s="1"/>
  <c r="L223" i="14"/>
  <c r="L222" i="14" s="1"/>
  <c r="I223" i="14"/>
  <c r="I222" i="14" s="1"/>
  <c r="F223" i="14"/>
  <c r="F222" i="14" s="1"/>
  <c r="L218" i="14"/>
  <c r="I218" i="14"/>
  <c r="F218" i="14"/>
  <c r="L216" i="14"/>
  <c r="I216" i="14"/>
  <c r="F216" i="14"/>
  <c r="L206" i="14"/>
  <c r="I206" i="14"/>
  <c r="F206" i="14"/>
  <c r="L204" i="14"/>
  <c r="I204" i="14"/>
  <c r="F204" i="14"/>
  <c r="L200" i="14"/>
  <c r="I200" i="14"/>
  <c r="F200" i="14"/>
  <c r="L192" i="14"/>
  <c r="L191" i="14" s="1"/>
  <c r="L190" i="14" s="1"/>
  <c r="I192" i="14"/>
  <c r="I191" i="14" s="1"/>
  <c r="I190" i="14" s="1"/>
  <c r="F192" i="14"/>
  <c r="F191" i="14" s="1"/>
  <c r="F190" i="14" s="1"/>
  <c r="L188" i="14"/>
  <c r="I188" i="14"/>
  <c r="F188" i="14"/>
  <c r="L177" i="14"/>
  <c r="L176" i="14" s="1"/>
  <c r="L175" i="14" s="1"/>
  <c r="I177" i="14"/>
  <c r="I176" i="14" s="1"/>
  <c r="I175" i="14" s="1"/>
  <c r="F177" i="14"/>
  <c r="F176" i="14" s="1"/>
  <c r="F175" i="14" s="1"/>
  <c r="L173" i="14"/>
  <c r="L172" i="14" s="1"/>
  <c r="L171" i="14" s="1"/>
  <c r="I173" i="14"/>
  <c r="I172" i="14" s="1"/>
  <c r="I171" i="14" s="1"/>
  <c r="F173" i="14"/>
  <c r="F172" i="14" s="1"/>
  <c r="F171" i="14" s="1"/>
  <c r="L161" i="14"/>
  <c r="I161" i="14"/>
  <c r="F161" i="14"/>
  <c r="L159" i="14"/>
  <c r="I159" i="14"/>
  <c r="F159" i="14"/>
  <c r="L157" i="14"/>
  <c r="I157" i="14"/>
  <c r="F157" i="14"/>
  <c r="L152" i="14"/>
  <c r="I152" i="14"/>
  <c r="F152" i="14"/>
  <c r="L150" i="14"/>
  <c r="I150" i="14"/>
  <c r="F150" i="14"/>
  <c r="L148" i="14"/>
  <c r="I148" i="14"/>
  <c r="F148" i="14"/>
  <c r="L146" i="14"/>
  <c r="I146" i="14"/>
  <c r="F146" i="14"/>
  <c r="L141" i="14"/>
  <c r="L140" i="14" s="1"/>
  <c r="L139" i="14" s="1"/>
  <c r="I141" i="14"/>
  <c r="I140" i="14" s="1"/>
  <c r="I139" i="14" s="1"/>
  <c r="F141" i="14"/>
  <c r="F140" i="14" s="1"/>
  <c r="F139" i="14" s="1"/>
  <c r="L136" i="14"/>
  <c r="L135" i="14" s="1"/>
  <c r="L134" i="14" s="1"/>
  <c r="I136" i="14"/>
  <c r="I135" i="14" s="1"/>
  <c r="I134" i="14" s="1"/>
  <c r="F136" i="14"/>
  <c r="F135" i="14" s="1"/>
  <c r="F134" i="14" s="1"/>
  <c r="L130" i="14"/>
  <c r="I130" i="14"/>
  <c r="F130" i="14"/>
  <c r="L123" i="14"/>
  <c r="I123" i="14"/>
  <c r="F123" i="14"/>
  <c r="L113" i="14"/>
  <c r="L112" i="14" s="1"/>
  <c r="I113" i="14"/>
  <c r="I112" i="14" s="1"/>
  <c r="F113" i="14"/>
  <c r="L104" i="14"/>
  <c r="L103" i="14" s="1"/>
  <c r="L102" i="14" s="1"/>
  <c r="I104" i="14"/>
  <c r="I103" i="14" s="1"/>
  <c r="I102" i="14" s="1"/>
  <c r="F104" i="14"/>
  <c r="F103" i="14" s="1"/>
  <c r="F102" i="14" s="1"/>
  <c r="L96" i="14"/>
  <c r="L95" i="14" s="1"/>
  <c r="L94" i="14" s="1"/>
  <c r="L93" i="14" s="1"/>
  <c r="L92" i="14" s="1"/>
  <c r="I96" i="14"/>
  <c r="I95" i="14" s="1"/>
  <c r="I94" i="14" s="1"/>
  <c r="I93" i="14" s="1"/>
  <c r="I92" i="14" s="1"/>
  <c r="F96" i="14"/>
  <c r="F95" i="14" s="1"/>
  <c r="F94" i="14" s="1"/>
  <c r="F93" i="14" s="1"/>
  <c r="F92" i="14" s="1"/>
  <c r="L88" i="14"/>
  <c r="I88" i="14"/>
  <c r="F88" i="14"/>
  <c r="L82" i="14"/>
  <c r="I82" i="14"/>
  <c r="F82" i="14"/>
  <c r="L80" i="14"/>
  <c r="I80" i="14"/>
  <c r="F80" i="14"/>
  <c r="L78" i="14"/>
  <c r="I78" i="14"/>
  <c r="F78" i="14"/>
  <c r="L76" i="14"/>
  <c r="I76" i="14"/>
  <c r="F76" i="14"/>
  <c r="L66" i="14"/>
  <c r="L65" i="14" s="1"/>
  <c r="I66" i="14"/>
  <c r="I65" i="14" s="1"/>
  <c r="F66" i="14"/>
  <c r="F65" i="14" s="1"/>
  <c r="L60" i="14"/>
  <c r="L59" i="14" s="1"/>
  <c r="I60" i="14"/>
  <c r="I59" i="14" s="1"/>
  <c r="F60" i="14"/>
  <c r="L51" i="14"/>
  <c r="I51" i="14"/>
  <c r="F51" i="14"/>
  <c r="L46" i="14"/>
  <c r="L45" i="14" s="1"/>
  <c r="L44" i="14" s="1"/>
  <c r="I46" i="14"/>
  <c r="I45" i="14" s="1"/>
  <c r="I44" i="14" s="1"/>
  <c r="F46" i="14"/>
  <c r="F45" i="14" s="1"/>
  <c r="F44" i="14" s="1"/>
  <c r="L42" i="14"/>
  <c r="I42" i="14"/>
  <c r="F42" i="14"/>
  <c r="L40" i="14"/>
  <c r="I40" i="14"/>
  <c r="F40" i="14"/>
  <c r="L30" i="14"/>
  <c r="L29" i="14" s="1"/>
  <c r="L28" i="14" s="1"/>
  <c r="L27" i="14" s="1"/>
  <c r="I30" i="14"/>
  <c r="I29" i="14" s="1"/>
  <c r="I28" i="14" s="1"/>
  <c r="I27" i="14" s="1"/>
  <c r="F30" i="14"/>
  <c r="F29" i="14" s="1"/>
  <c r="F28" i="14" s="1"/>
  <c r="F27" i="14" s="1"/>
  <c r="L25" i="14"/>
  <c r="L24" i="14" s="1"/>
  <c r="L23" i="14" s="1"/>
  <c r="I25" i="14"/>
  <c r="I24" i="14" s="1"/>
  <c r="I23" i="14" s="1"/>
  <c r="F25" i="14"/>
  <c r="F24" i="14" s="1"/>
  <c r="F23" i="14" s="1"/>
  <c r="L21" i="14"/>
  <c r="I21" i="14"/>
  <c r="F21" i="14"/>
  <c r="L18" i="14"/>
  <c r="I18" i="14"/>
  <c r="F18" i="14"/>
  <c r="L16" i="14"/>
  <c r="I16" i="14"/>
  <c r="F16" i="14"/>
  <c r="F1070" i="14" l="1"/>
  <c r="F1084" i="14" s="1"/>
  <c r="L371" i="14"/>
  <c r="L1070" i="14"/>
  <c r="L1074" i="14" s="1"/>
  <c r="I1070" i="14"/>
  <c r="I1074" i="14" s="1"/>
  <c r="I371" i="14"/>
  <c r="F371" i="14"/>
  <c r="F884" i="14"/>
  <c r="F883" i="14" s="1"/>
  <c r="I884" i="14"/>
  <c r="I883" i="14" s="1"/>
  <c r="L884" i="14"/>
  <c r="L883" i="14" s="1"/>
  <c r="F973" i="14"/>
  <c r="F907" i="14"/>
  <c r="F906" i="14" s="1"/>
  <c r="F1033" i="14"/>
  <c r="F1032" i="14" s="1"/>
  <c r="F1031" i="14" s="1"/>
  <c r="F873" i="14"/>
  <c r="F872" i="14" s="1"/>
  <c r="I873" i="14"/>
  <c r="I872" i="14" s="1"/>
  <c r="L873" i="14"/>
  <c r="L872" i="14" s="1"/>
  <c r="F820" i="14"/>
  <c r="F819" i="14" s="1"/>
  <c r="F654" i="14"/>
  <c r="F653" i="14" s="1"/>
  <c r="L809" i="14"/>
  <c r="L808" i="14" s="1"/>
  <c r="L807" i="14" s="1"/>
  <c r="L806" i="14" s="1"/>
  <c r="I809" i="14"/>
  <c r="I808" i="14" s="1"/>
  <c r="I807" i="14" s="1"/>
  <c r="I806" i="14" s="1"/>
  <c r="F809" i="14"/>
  <c r="F808" i="14" s="1"/>
  <c r="F807" i="14" s="1"/>
  <c r="F806" i="14" s="1"/>
  <c r="F112" i="14"/>
  <c r="F108" i="14" s="1"/>
  <c r="F107" i="14" s="1"/>
  <c r="I366" i="14"/>
  <c r="F366" i="14"/>
  <c r="L366" i="14"/>
  <c r="F1000" i="14"/>
  <c r="F357" i="14"/>
  <c r="I654" i="14"/>
  <c r="I653" i="14" s="1"/>
  <c r="L654" i="14"/>
  <c r="L653" i="14" s="1"/>
  <c r="I215" i="14"/>
  <c r="I214" i="14" s="1"/>
  <c r="I213" i="14" s="1"/>
  <c r="L215" i="14"/>
  <c r="L214" i="14" s="1"/>
  <c r="L213" i="14" s="1"/>
  <c r="F199" i="14"/>
  <c r="F198" i="14" s="1"/>
  <c r="F197" i="14" s="1"/>
  <c r="F196" i="14" s="1"/>
  <c r="F36" i="14"/>
  <c r="F35" i="14" s="1"/>
  <c r="F34" i="14" s="1"/>
  <c r="I199" i="14"/>
  <c r="I198" i="14" s="1"/>
  <c r="L199" i="14"/>
  <c r="L198" i="14" s="1"/>
  <c r="I122" i="14"/>
  <c r="I121" i="14" s="1"/>
  <c r="I120" i="14" s="1"/>
  <c r="L122" i="14"/>
  <c r="L121" i="14" s="1"/>
  <c r="L120" i="14" s="1"/>
  <c r="F122" i="14"/>
  <c r="F121" i="14" s="1"/>
  <c r="F120" i="14" s="1"/>
  <c r="L36" i="14"/>
  <c r="L35" i="14" s="1"/>
  <c r="L34" i="14" s="1"/>
  <c r="I36" i="14"/>
  <c r="I35" i="14" s="1"/>
  <c r="I34" i="14" s="1"/>
  <c r="I609" i="14"/>
  <c r="I605" i="14" s="1"/>
  <c r="I604" i="14" s="1"/>
  <c r="I603" i="14" s="1"/>
  <c r="I594" i="14" s="1"/>
  <c r="I593" i="14" s="1"/>
  <c r="L907" i="14"/>
  <c r="L906" i="14" s="1"/>
  <c r="F380" i="14"/>
  <c r="F609" i="14"/>
  <c r="F605" i="14" s="1"/>
  <c r="F604" i="14" s="1"/>
  <c r="F603" i="14" s="1"/>
  <c r="F594" i="14" s="1"/>
  <c r="F593" i="14" s="1"/>
  <c r="I907" i="14"/>
  <c r="I906" i="14" s="1"/>
  <c r="I380" i="14"/>
  <c r="L609" i="14"/>
  <c r="L605" i="14" s="1"/>
  <c r="L604" i="14" s="1"/>
  <c r="L603" i="14" s="1"/>
  <c r="L594" i="14" s="1"/>
  <c r="L593" i="14" s="1"/>
  <c r="L380" i="14"/>
  <c r="F59" i="14"/>
  <c r="F58" i="14" s="1"/>
  <c r="L936" i="14"/>
  <c r="L935" i="14" s="1"/>
  <c r="I936" i="14"/>
  <c r="I935" i="14" s="1"/>
  <c r="I1032" i="14"/>
  <c r="I1031" i="14" s="1"/>
  <c r="I413" i="14"/>
  <c r="I408" i="14" s="1"/>
  <c r="L413" i="14"/>
  <c r="L408" i="14" s="1"/>
  <c r="I979" i="14"/>
  <c r="I973" i="14" s="1"/>
  <c r="F410" i="14"/>
  <c r="I387" i="14"/>
  <c r="F387" i="14"/>
  <c r="L718" i="14"/>
  <c r="L717" i="14" s="1"/>
  <c r="L716" i="14" s="1"/>
  <c r="L715" i="14" s="1"/>
  <c r="I819" i="14"/>
  <c r="L819" i="14"/>
  <c r="I838" i="14"/>
  <c r="I837" i="14" s="1"/>
  <c r="L838" i="14"/>
  <c r="L837" i="14" s="1"/>
  <c r="I70" i="14"/>
  <c r="I69" i="14" s="1"/>
  <c r="I68" i="14" s="1"/>
  <c r="L70" i="14"/>
  <c r="L69" i="14" s="1"/>
  <c r="L68" i="14" s="1"/>
  <c r="F70" i="14"/>
  <c r="F69" i="14" s="1"/>
  <c r="F68" i="14" s="1"/>
  <c r="F280" i="14"/>
  <c r="F270" i="14" s="1"/>
  <c r="I312" i="14"/>
  <c r="I311" i="14" s="1"/>
  <c r="L844" i="14"/>
  <c r="I844" i="14"/>
  <c r="F844" i="14"/>
  <c r="F836" i="14" s="1"/>
  <c r="F835" i="14" s="1"/>
  <c r="L108" i="14"/>
  <c r="L107" i="14" s="1"/>
  <c r="I108" i="14"/>
  <c r="I107" i="14" s="1"/>
  <c r="L58" i="14"/>
  <c r="I58" i="14"/>
  <c r="I50" i="14"/>
  <c r="I49" i="14" s="1"/>
  <c r="I48" i="14" s="1"/>
  <c r="L50" i="14"/>
  <c r="L49" i="14" s="1"/>
  <c r="L48" i="14" s="1"/>
  <c r="F50" i="14"/>
  <c r="F49" i="14" s="1"/>
  <c r="F48" i="14" s="1"/>
  <c r="F145" i="14"/>
  <c r="F254" i="14"/>
  <c r="F250" i="14" s="1"/>
  <c r="F246" i="14" s="1"/>
  <c r="I667" i="14"/>
  <c r="I663" i="14" s="1"/>
  <c r="L1051" i="14"/>
  <c r="F472" i="14"/>
  <c r="F471" i="14" s="1"/>
  <c r="F466" i="14" s="1"/>
  <c r="F460" i="14" s="1"/>
  <c r="F444" i="14" s="1"/>
  <c r="L64" i="14"/>
  <c r="L63" i="14" s="1"/>
  <c r="F509" i="14"/>
  <c r="I522" i="14"/>
  <c r="I521" i="14" s="1"/>
  <c r="F534" i="14"/>
  <c r="F533" i="14" s="1"/>
  <c r="F532" i="14" s="1"/>
  <c r="I900" i="14"/>
  <c r="I899" i="14" s="1"/>
  <c r="F1051" i="14"/>
  <c r="I64" i="14"/>
  <c r="I63" i="14" s="1"/>
  <c r="F184" i="14"/>
  <c r="F183" i="14" s="1"/>
  <c r="F182" i="14" s="1"/>
  <c r="F181" i="14" s="1"/>
  <c r="I15" i="14"/>
  <c r="I14" i="14" s="1"/>
  <c r="I13" i="14" s="1"/>
  <c r="I12" i="14" s="1"/>
  <c r="L221" i="14"/>
  <c r="L220" i="14" s="1"/>
  <c r="I280" i="14"/>
  <c r="L472" i="14"/>
  <c r="L471" i="14" s="1"/>
  <c r="L466" i="14" s="1"/>
  <c r="L460" i="14" s="1"/>
  <c r="L444" i="14" s="1"/>
  <c r="I745" i="14"/>
  <c r="I744" i="14" s="1"/>
  <c r="I1051" i="14"/>
  <c r="I534" i="14"/>
  <c r="I533" i="14" s="1"/>
  <c r="I532" i="14" s="1"/>
  <c r="F745" i="14"/>
  <c r="F744" i="14" s="1"/>
  <c r="I776" i="14"/>
  <c r="I775" i="14" s="1"/>
  <c r="I774" i="14" s="1"/>
  <c r="I773" i="14" s="1"/>
  <c r="F900" i="14"/>
  <c r="F899" i="14" s="1"/>
  <c r="L1032" i="14"/>
  <c r="L1031" i="14" s="1"/>
  <c r="F306" i="14"/>
  <c r="L900" i="14"/>
  <c r="L899" i="14" s="1"/>
  <c r="I1023" i="14"/>
  <c r="I1022" i="14" s="1"/>
  <c r="I1021" i="14" s="1"/>
  <c r="I1020" i="14" s="1"/>
  <c r="L15" i="14"/>
  <c r="L14" i="14" s="1"/>
  <c r="L13" i="14" s="1"/>
  <c r="L12" i="14" s="1"/>
  <c r="F15" i="14"/>
  <c r="F14" i="14" s="1"/>
  <c r="F13" i="14" s="1"/>
  <c r="F12" i="14" s="1"/>
  <c r="I717" i="14"/>
  <c r="I716" i="14" s="1"/>
  <c r="I715" i="14" s="1"/>
  <c r="F170" i="14"/>
  <c r="F169" i="14" s="1"/>
  <c r="L184" i="14"/>
  <c r="L183" i="14" s="1"/>
  <c r="L182" i="14" s="1"/>
  <c r="L181" i="14" s="1"/>
  <c r="F221" i="14"/>
  <c r="F220" i="14" s="1"/>
  <c r="I546" i="14"/>
  <c r="I545" i="14" s="1"/>
  <c r="I544" i="14" s="1"/>
  <c r="I543" i="14" s="1"/>
  <c r="F915" i="14"/>
  <c r="F914" i="14" s="1"/>
  <c r="I1039" i="14"/>
  <c r="L280" i="14"/>
  <c r="F288" i="14"/>
  <c r="F561" i="14"/>
  <c r="L763" i="14"/>
  <c r="L762" i="14" s="1"/>
  <c r="L145" i="14"/>
  <c r="I145" i="14"/>
  <c r="F156" i="14"/>
  <c r="L776" i="14"/>
  <c r="L775" i="14" s="1"/>
  <c r="L774" i="14" s="1"/>
  <c r="L773" i="14" s="1"/>
  <c r="I509" i="14"/>
  <c r="I156" i="14"/>
  <c r="F64" i="14"/>
  <c r="F63" i="14" s="1"/>
  <c r="L156" i="14"/>
  <c r="I221" i="14"/>
  <c r="I220" i="14" s="1"/>
  <c r="L170" i="14"/>
  <c r="L169" i="14" s="1"/>
  <c r="F314" i="14"/>
  <c r="F313" i="14" s="1"/>
  <c r="I472" i="14"/>
  <c r="I471" i="14" s="1"/>
  <c r="I466" i="14" s="1"/>
  <c r="I460" i="14" s="1"/>
  <c r="I444" i="14" s="1"/>
  <c r="L534" i="14"/>
  <c r="L533" i="14" s="1"/>
  <c r="L532" i="14" s="1"/>
  <c r="L509" i="14"/>
  <c r="F663" i="14"/>
  <c r="F763" i="14"/>
  <c r="F762" i="14" s="1"/>
  <c r="I763" i="14"/>
  <c r="I762" i="14" s="1"/>
  <c r="F776" i="14"/>
  <c r="F775" i="14" s="1"/>
  <c r="F774" i="14" s="1"/>
  <c r="F773" i="14" s="1"/>
  <c r="L667" i="14"/>
  <c r="L663" i="14" s="1"/>
  <c r="F694" i="14"/>
  <c r="L694" i="14"/>
  <c r="L690" i="14" s="1"/>
  <c r="I170" i="14"/>
  <c r="I169" i="14" s="1"/>
  <c r="F297" i="14"/>
  <c r="F293" i="14" s="1"/>
  <c r="F215" i="14"/>
  <c r="F214" i="14" s="1"/>
  <c r="F213" i="14" s="1"/>
  <c r="L562" i="14"/>
  <c r="L561" i="14"/>
  <c r="I184" i="14"/>
  <c r="I183" i="14" s="1"/>
  <c r="I182" i="14" s="1"/>
  <c r="I181" i="14" s="1"/>
  <c r="I562" i="14"/>
  <c r="I561" i="14"/>
  <c r="L522" i="14"/>
  <c r="L521" i="14" s="1"/>
  <c r="F562" i="14"/>
  <c r="F522" i="14"/>
  <c r="F521" i="14" s="1"/>
  <c r="I694" i="14"/>
  <c r="F692" i="14"/>
  <c r="F691" i="14" s="1"/>
  <c r="I692" i="14"/>
  <c r="I691" i="14" s="1"/>
  <c r="F734" i="14"/>
  <c r="L735" i="14"/>
  <c r="L734" i="14" s="1"/>
  <c r="L745" i="14"/>
  <c r="L744" i="14" s="1"/>
  <c r="I735" i="14"/>
  <c r="I734" i="14" s="1"/>
  <c r="I915" i="14"/>
  <c r="I914" i="14" s="1"/>
  <c r="F1039" i="14"/>
  <c r="I1058" i="14"/>
  <c r="I1057" i="14" s="1"/>
  <c r="I1056" i="14" s="1"/>
  <c r="L1039" i="14"/>
  <c r="L915" i="14"/>
  <c r="L914" i="14" s="1"/>
  <c r="F940" i="14"/>
  <c r="F939" i="14" s="1"/>
  <c r="F938" i="14" s="1"/>
  <c r="F937" i="14" s="1"/>
  <c r="F936" i="14" s="1"/>
  <c r="F935" i="14" s="1"/>
  <c r="L1023" i="14"/>
  <c r="L1022" i="14" s="1"/>
  <c r="L1021" i="14" s="1"/>
  <c r="L1020" i="14" s="1"/>
  <c r="F1023" i="14"/>
  <c r="F1022" i="14" s="1"/>
  <c r="F1021" i="14" s="1"/>
  <c r="F1020" i="14" s="1"/>
  <c r="F1058" i="14"/>
  <c r="F1057" i="14" s="1"/>
  <c r="F1056" i="14" s="1"/>
  <c r="L1058" i="14"/>
  <c r="L1057" i="14" s="1"/>
  <c r="L1056" i="14" s="1"/>
  <c r="F1074" i="14" l="1"/>
  <c r="F292" i="14"/>
  <c r="F287" i="14" s="1"/>
  <c r="F286" i="14" s="1"/>
  <c r="F409" i="14"/>
  <c r="F408" i="14" s="1"/>
  <c r="F407" i="14" s="1"/>
  <c r="L681" i="14"/>
  <c r="L680" i="14" s="1"/>
  <c r="F831" i="14"/>
  <c r="F830" i="14" s="1"/>
  <c r="F829" i="14" s="1"/>
  <c r="F818" i="14" s="1"/>
  <c r="L270" i="14"/>
  <c r="I270" i="14"/>
  <c r="F245" i="14"/>
  <c r="L212" i="14"/>
  <c r="F212" i="14"/>
  <c r="I212" i="14"/>
  <c r="F898" i="14"/>
  <c r="F897" i="14" s="1"/>
  <c r="F690" i="14"/>
  <c r="I690" i="14"/>
  <c r="F356" i="14"/>
  <c r="F355" i="14" s="1"/>
  <c r="F342" i="14" s="1"/>
  <c r="I356" i="14"/>
  <c r="I355" i="14" s="1"/>
  <c r="I342" i="14" s="1"/>
  <c r="L407" i="14"/>
  <c r="I407" i="14"/>
  <c r="L197" i="14"/>
  <c r="L196" i="14" s="1"/>
  <c r="L168" i="14" s="1"/>
  <c r="I197" i="14"/>
  <c r="I196" i="14" s="1"/>
  <c r="I168" i="14" s="1"/>
  <c r="L979" i="14"/>
  <c r="L973" i="14" s="1"/>
  <c r="I836" i="14"/>
  <c r="I835" i="14" s="1"/>
  <c r="L836" i="14"/>
  <c r="L835" i="14" s="1"/>
  <c r="L312" i="14"/>
  <c r="L311" i="14" s="1"/>
  <c r="L999" i="14"/>
  <c r="L998" i="14" s="1"/>
  <c r="I999" i="14"/>
  <c r="I998" i="14" s="1"/>
  <c r="F999" i="14"/>
  <c r="F998" i="14" s="1"/>
  <c r="F966" i="14" s="1"/>
  <c r="L850" i="14"/>
  <c r="L849" i="14" s="1"/>
  <c r="I850" i="14"/>
  <c r="I849" i="14" s="1"/>
  <c r="F850" i="14"/>
  <c r="F849" i="14" s="1"/>
  <c r="F312" i="14"/>
  <c r="F311" i="14" s="1"/>
  <c r="L245" i="14"/>
  <c r="I245" i="14"/>
  <c r="L62" i="14"/>
  <c r="I33" i="14"/>
  <c r="L33" i="14"/>
  <c r="F33" i="14"/>
  <c r="F62" i="14"/>
  <c r="F515" i="14"/>
  <c r="F496" i="14" s="1"/>
  <c r="F1030" i="14"/>
  <c r="F1018" i="14" s="1"/>
  <c r="I144" i="14"/>
  <c r="I138" i="14" s="1"/>
  <c r="I106" i="14" s="1"/>
  <c r="L898" i="14"/>
  <c r="L897" i="14" s="1"/>
  <c r="L772" i="14"/>
  <c r="I733" i="14"/>
  <c r="I732" i="14" s="1"/>
  <c r="I1030" i="14"/>
  <c r="I1019" i="14" s="1"/>
  <c r="I772" i="14"/>
  <c r="I652" i="14"/>
  <c r="I651" i="14" s="1"/>
  <c r="F652" i="14"/>
  <c r="F651" i="14" s="1"/>
  <c r="F733" i="14"/>
  <c r="F732" i="14" s="1"/>
  <c r="I898" i="14"/>
  <c r="I897" i="14" s="1"/>
  <c r="L1030" i="14"/>
  <c r="L1019" i="14" s="1"/>
  <c r="I62" i="14"/>
  <c r="L144" i="14"/>
  <c r="L138" i="14" s="1"/>
  <c r="L106" i="14" s="1"/>
  <c r="L356" i="14"/>
  <c r="F772" i="14"/>
  <c r="L515" i="14"/>
  <c r="L496" i="14" s="1"/>
  <c r="L292" i="14"/>
  <c r="L287" i="14" s="1"/>
  <c r="L286" i="14" s="1"/>
  <c r="F168" i="14"/>
  <c r="I515" i="14"/>
  <c r="I496" i="14" s="1"/>
  <c r="L652" i="14"/>
  <c r="L651" i="14" s="1"/>
  <c r="F144" i="14"/>
  <c r="F138" i="14" s="1"/>
  <c r="L733" i="14"/>
  <c r="L732" i="14" s="1"/>
  <c r="I292" i="14"/>
  <c r="I287" i="14" s="1"/>
  <c r="I286" i="14" s="1"/>
  <c r="L966" i="14" l="1"/>
  <c r="L927" i="14" s="1"/>
  <c r="F927" i="14"/>
  <c r="I966" i="14"/>
  <c r="I927" i="14" s="1"/>
  <c r="I681" i="14"/>
  <c r="I680" i="14" s="1"/>
  <c r="I650" i="14" s="1"/>
  <c r="F681" i="14"/>
  <c r="F680" i="14" s="1"/>
  <c r="F650" i="14" s="1"/>
  <c r="F641" i="14" s="1"/>
  <c r="L831" i="14"/>
  <c r="L830" i="14" s="1"/>
  <c r="L829" i="14" s="1"/>
  <c r="L818" i="14" s="1"/>
  <c r="I831" i="14"/>
  <c r="I830" i="14" s="1"/>
  <c r="I829" i="14" s="1"/>
  <c r="I818" i="14" s="1"/>
  <c r="F211" i="14"/>
  <c r="L211" i="14"/>
  <c r="I211" i="14"/>
  <c r="F106" i="14"/>
  <c r="F57" i="14" s="1"/>
  <c r="I57" i="14"/>
  <c r="L57" i="14"/>
  <c r="L650" i="14"/>
  <c r="F1019" i="14"/>
  <c r="I285" i="14"/>
  <c r="L355" i="14"/>
  <c r="L342" i="14" s="1"/>
  <c r="F285" i="14"/>
  <c r="F848" i="14"/>
  <c r="F798" i="14" s="1"/>
  <c r="I1018" i="14"/>
  <c r="I848" i="14"/>
  <c r="L848" i="14"/>
  <c r="L1018" i="14"/>
  <c r="F56" i="14" l="1"/>
  <c r="I798" i="14"/>
  <c r="L798" i="14"/>
  <c r="L285" i="14"/>
  <c r="L56" i="14" s="1"/>
  <c r="I56" i="14"/>
  <c r="I641" i="14"/>
  <c r="L641" i="14"/>
  <c r="L1067" i="14" l="1"/>
  <c r="I1067" i="14"/>
  <c r="F1067" i="14"/>
  <c r="L1076" i="14" l="1"/>
  <c r="L1080" i="14" s="1"/>
  <c r="L1083" i="14"/>
  <c r="F1076" i="14"/>
  <c r="F1080" i="14" s="1"/>
  <c r="F1083" i="14"/>
  <c r="I1076" i="14"/>
  <c r="I1080" i="14" s="1"/>
  <c r="I1083" i="14"/>
</calcChain>
</file>

<file path=xl/sharedStrings.xml><?xml version="1.0" encoding="utf-8"?>
<sst xmlns="http://schemas.openxmlformats.org/spreadsheetml/2006/main" count="6134" uniqueCount="977">
  <si>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</si>
  <si>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</si>
  <si>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</si>
  <si>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</si>
  <si>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</si>
  <si>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</si>
  <si>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</si>
  <si>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</si>
  <si>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</si>
  <si>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</si>
  <si>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</si>
  <si>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</si>
  <si>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</si>
  <si>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</si>
  <si>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</si>
  <si>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</si>
  <si>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</si>
  <si>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</si>
  <si>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</si>
  <si>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</si>
  <si>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</si>
  <si>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</si>
  <si>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</si>
  <si>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</si>
  <si>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</si>
  <si>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</si>
  <si>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</si>
  <si>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</si>
  <si>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</si>
  <si>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</si>
  <si>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</si>
  <si>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</si>
  <si>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</si>
  <si>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</si>
  <si>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</si>
  <si>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</si>
  <si>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</si>
  <si>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</si>
  <si>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</si>
  <si>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</si>
  <si>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</si>
  <si>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</si>
  <si>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</si>
  <si>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</si>
  <si>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</si>
  <si>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</si>
  <si>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</si>
  <si>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</si>
  <si>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</si>
  <si>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</si>
  <si>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</si>
  <si>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</si>
  <si>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</si>
  <si>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</si>
  <si>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</si>
  <si>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</si>
  <si>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</si>
  <si>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</si>
  <si>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</si>
  <si>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</si>
  <si>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</si>
  <si>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</si>
  <si>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</si>
  <si>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</si>
  <si>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</si>
  <si>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</si>
  <si>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</si>
  <si>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</si>
  <si>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</si>
  <si>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</si>
  <si>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</si>
  <si>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</si>
  <si>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</si>
  <si>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</si>
  <si>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</si>
  <si>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</si>
  <si>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</si>
  <si>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</si>
  <si>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</si>
  <si>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</si>
  <si>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</si>
  <si>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</si>
  <si>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</si>
  <si>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</si>
  <si>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</si>
  <si>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</si>
  <si>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</si>
  <si>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</si>
  <si>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</si>
  <si>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</si>
  <si>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</si>
  <si>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</si>
  <si>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</si>
  <si>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</si>
  <si>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</si>
  <si>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</si>
  <si>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</si>
  <si>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</si>
  <si>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</si>
  <si>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</si>
  <si>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</si>
  <si>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</si>
  <si>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</si>
  <si>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</si>
  <si>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</si>
  <si>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</si>
  <si>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</si>
  <si>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</si>
  <si>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</si>
  <si>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</si>
  <si>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</si>
  <si>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</si>
  <si>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</si>
  <si>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</si>
  <si>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</si>
  <si>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</si>
  <si>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</si>
  <si>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</si>
  <si>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</si>
  <si>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</si>
  <si>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</si>
  <si>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</si>
  <si>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</si>
  <si>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</si>
  <si>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</si>
  <si>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</si>
  <si>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</si>
  <si>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</si>
  <si>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</si>
  <si>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</si>
  <si>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</si>
  <si>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</si>
  <si>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</si>
  <si>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</si>
  <si>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</si>
  <si>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</si>
  <si>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</si>
  <si>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</si>
  <si>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</si>
  <si>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</si>
  <si>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</si>
  <si>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</si>
  <si>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</si>
  <si>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</si>
  <si>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</si>
  <si>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</si>
  <si>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</si>
  <si>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</si>
  <si>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</si>
  <si>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</si>
  <si>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</si>
  <si>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</si>
  <si>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</si>
  <si>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</si>
  <si>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</si>
  <si>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</si>
  <si>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</si>
  <si>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</si>
  <si>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</si>
  <si>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</si>
  <si>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</si>
  <si>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</si>
  <si>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</si>
  <si>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</si>
  <si>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</si>
  <si>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</si>
  <si>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</si>
  <si>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</si>
  <si>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</si>
  <si>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</si>
  <si>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</si>
  <si>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</si>
  <si>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</si>
  <si>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</si>
  <si>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</si>
  <si>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</si>
  <si>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</si>
  <si>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</si>
  <si>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</si>
  <si>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</si>
  <si>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</si>
  <si>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</si>
  <si>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</si>
  <si>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</si>
  <si>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</si>
  <si>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</si>
  <si>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</si>
  <si>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</si>
  <si>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</si>
  <si>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</si>
  <si>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</si>
  <si>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</si>
  <si>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</si>
  <si>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</si>
  <si>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</si>
  <si>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</si>
  <si>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</si>
  <si>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</si>
  <si>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</si>
  <si>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</si>
  <si>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</si>
  <si>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</si>
  <si>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</si>
  <si>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</si>
  <si>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</si>
  <si>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</si>
  <si>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</si>
  <si>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</si>
  <si>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</si>
  <si>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</si>
  <si>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</si>
  <si>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</si>
  <si>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</si>
  <si>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</si>
  <si>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</si>
  <si>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</si>
  <si>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</si>
  <si>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</si>
  <si>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</si>
  <si>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</si>
  <si>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</si>
  <si>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</si>
  <si>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</si>
  <si>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</si>
  <si>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</si>
  <si>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</si>
  <si>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</si>
  <si>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</si>
  <si>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</si>
  <si>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</si>
  <si>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</si>
  <si>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</si>
  <si>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</si>
  <si>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</si>
  <si>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</si>
  <si>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</si>
  <si>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</si>
  <si>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</si>
  <si>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</si>
  <si>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</si>
  <si>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</si>
  <si>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</si>
  <si>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</si>
  <si>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</si>
  <si>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</si>
  <si>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</si>
  <si>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</si>
  <si>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</si>
  <si>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</si>
  <si>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</si>
  <si>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</si>
  <si>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</si>
  <si>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</si>
  <si>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</si>
  <si>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</si>
  <si>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</si>
  <si>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</si>
  <si>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</si>
  <si>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</si>
  <si>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</si>
  <si>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</si>
  <si>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</si>
  <si>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</si>
  <si>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</si>
  <si>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</si>
  <si>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</si>
  <si>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</si>
  <si>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</si>
  <si>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</si>
  <si>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</si>
  <si>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</si>
  <si>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</si>
  <si>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</si>
  <si>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</si>
  <si>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</si>
  <si>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</si>
  <si>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</si>
  <si>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</si>
  <si>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</si>
  <si>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</si>
  <si>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</si>
  <si>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</si>
  <si>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</si>
  <si>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</si>
  <si>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</si>
  <si>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</si>
  <si>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</si>
  <si>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</si>
  <si>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</si>
  <si>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</si>
  <si>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</si>
  <si>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0110102040</t>
  </si>
  <si>
    <t>Развитие вариативных форм дошкольного образования</t>
  </si>
  <si>
    <t>011012Н420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</si>
  <si>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</si>
  <si>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</si>
  <si>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</si>
  <si>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</si>
  <si>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</si>
  <si>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</si>
  <si>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</si>
  <si>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</si>
  <si>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</si>
  <si>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</si>
  <si>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</si>
  <si>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</si>
  <si>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</si>
  <si>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</si>
  <si>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</si>
  <si>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</si>
  <si>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</si>
  <si>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</si>
  <si>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</si>
  <si>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</si>
  <si>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</si>
  <si>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</si>
  <si>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</si>
  <si>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</si>
  <si>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019022С140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</si>
  <si>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</si>
  <si>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</si>
  <si>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</si>
  <si>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</si>
  <si>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</si>
  <si>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</si>
  <si>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</si>
  <si>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</si>
  <si>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</si>
  <si>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</si>
  <si>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</si>
  <si>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</si>
  <si>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</si>
  <si>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</si>
  <si>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</si>
  <si>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</si>
  <si>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</si>
  <si>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</si>
  <si>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</si>
  <si>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</si>
  <si>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</si>
  <si>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</si>
  <si>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</si>
  <si>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</si>
  <si>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</si>
  <si>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</si>
  <si>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</si>
  <si>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</si>
  <si>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</si>
  <si>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</si>
  <si>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</si>
  <si>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</si>
  <si>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</si>
  <si>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</si>
  <si>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</si>
  <si>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</si>
  <si>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</si>
  <si>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</si>
  <si>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</si>
  <si>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</si>
  <si>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</si>
  <si>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</si>
  <si>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</si>
  <si>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</si>
  <si>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</si>
  <si>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</si>
  <si>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</si>
  <si>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</si>
  <si>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</si>
  <si>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</si>
  <si>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</si>
  <si>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</si>
  <si>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</si>
  <si>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</si>
  <si>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</si>
  <si>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</si>
  <si>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</si>
  <si>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</si>
  <si>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</si>
  <si>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</si>
  <si>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</si>
  <si>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</si>
  <si>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</si>
  <si>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</si>
  <si>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</si>
  <si>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</si>
  <si>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</si>
  <si>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</si>
  <si>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</si>
  <si>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</si>
  <si>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</si>
  <si>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</si>
  <si>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</si>
  <si>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</si>
  <si>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061P550810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</si>
  <si>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</si>
  <si>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</si>
  <si>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</si>
  <si>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</si>
  <si>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</si>
  <si>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</si>
  <si>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</si>
  <si>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</si>
  <si>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</si>
  <si>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</si>
  <si>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</si>
  <si>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</si>
  <si>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</si>
  <si>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</si>
  <si>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</si>
  <si>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</si>
  <si>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</si>
  <si>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</si>
  <si>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</si>
  <si>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</si>
  <si>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</si>
  <si>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</si>
  <si>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</si>
  <si>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</si>
  <si>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</si>
  <si>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</si>
  <si>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</si>
  <si>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</si>
  <si>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</si>
  <si>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</si>
  <si>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</si>
  <si>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</si>
  <si>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</si>
  <si>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</si>
  <si>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</si>
  <si>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</si>
  <si>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</si>
  <si>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</si>
  <si>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</si>
  <si>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</si>
  <si>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</si>
  <si>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</si>
  <si>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</si>
  <si>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</si>
  <si>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</si>
  <si>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</si>
  <si>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</si>
  <si>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</si>
  <si>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</si>
  <si>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</si>
  <si>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</si>
  <si>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</si>
  <si>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</si>
  <si>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</si>
  <si>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</si>
  <si>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Софинансирование проектов инициативного бюджетирования (долевое участие юридических и физических лиц)</t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</si>
  <si>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</si>
  <si>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</si>
  <si>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</si>
  <si>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</si>
  <si>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</si>
  <si>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>92000SP310</t>
  </si>
  <si>
    <t>к решению Думы</t>
  </si>
  <si>
    <t>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</si>
  <si>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</si>
  <si>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05401SЖ720</t>
  </si>
  <si>
    <t>08101SP060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</si>
  <si>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</si>
  <si>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</si>
  <si>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</si>
  <si>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</si>
  <si>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</si>
  <si>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</si>
  <si>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</si>
  <si>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</si>
  <si>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</si>
  <si>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</si>
  <si>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</si>
  <si>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</si>
  <si>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</si>
  <si>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</si>
  <si>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</si>
  <si>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</si>
  <si>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</si>
  <si>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</si>
  <si>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</si>
  <si>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</si>
  <si>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</si>
  <si>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</si>
  <si>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</si>
  <si>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</si>
  <si>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</si>
  <si>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</si>
  <si>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</si>
  <si>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</si>
  <si>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0105</t>
  </si>
  <si>
    <t>Судебная система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</si>
  <si>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</si>
  <si>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</si>
  <si>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</si>
  <si>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</si>
  <si>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</si>
  <si>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</si>
  <si>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</si>
  <si>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</si>
  <si>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</si>
  <si>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</si>
  <si>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</si>
  <si>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</si>
  <si>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</si>
  <si>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</si>
  <si>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</si>
  <si>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</si>
  <si>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</si>
  <si>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</si>
  <si>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</si>
  <si>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</si>
  <si>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</si>
  <si>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</si>
  <si>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</si>
  <si>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</si>
  <si>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</si>
  <si>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</si>
  <si>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</si>
  <si>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</si>
  <si>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</si>
  <si>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</si>
  <si>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</si>
  <si>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</si>
  <si>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</si>
  <si>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</si>
  <si>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</si>
  <si>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</si>
  <si>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</si>
  <si>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</si>
  <si>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</si>
  <si>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</si>
  <si>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</si>
  <si>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</si>
  <si>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</si>
  <si>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</si>
  <si>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</si>
  <si>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</si>
  <si>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</si>
  <si>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</si>
  <si>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</si>
  <si>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</si>
  <si>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</si>
  <si>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</si>
  <si>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</si>
  <si>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</si>
  <si>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</si>
  <si>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</si>
  <si>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</si>
  <si>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</si>
  <si>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</si>
  <si>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</si>
  <si>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</si>
  <si>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</si>
  <si>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</si>
  <si>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</si>
  <si>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</si>
  <si>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</si>
  <si>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</si>
  <si>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</si>
  <si>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</si>
  <si>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</si>
  <si>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</si>
  <si>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</si>
  <si>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</si>
  <si>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</si>
  <si>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</si>
  <si>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</si>
  <si>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</si>
  <si>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</si>
  <si>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</si>
  <si>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</si>
  <si>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</si>
  <si>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</si>
  <si>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</si>
  <si>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Оснащение муниципальных образовательных организаций оборудованием, средствами обучения и воспитания</t>
  </si>
  <si>
    <t>109012У110</t>
  </si>
  <si>
    <t>Капитальный ремонт общего имущества в многоквартирных домах на территории Пермского края  (долевое участие местного бюджета)</t>
  </si>
  <si>
    <t>5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</si>
  <si>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</si>
  <si>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</si>
  <si>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</si>
  <si>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Софинансирование проектов инициативного бюджетирования (долевое участие местного бюджета)</t>
  </si>
  <si>
    <t>Обеспечение жильем молодых семей в Соликамском городском округе (долевое участие местного бюджета)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</si>
  <si>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</si>
  <si>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</si>
  <si>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</si>
  <si>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тыс. руб.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</si>
  <si>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</si>
  <si>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</si>
  <si>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</si>
  <si>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</si>
  <si>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</si>
  <si>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</si>
  <si>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</si>
  <si>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</si>
  <si>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</si>
  <si>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</si>
  <si>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</si>
  <si>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2025 год</t>
  </si>
  <si>
    <t>Приложение 4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</si>
  <si>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</si>
  <si>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</si>
  <si>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</si>
  <si>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>Реализация мероприятия "Умею плавать" (долевое участие местного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</si>
  <si>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</si>
  <si>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</si>
  <si>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 xml:space="preserve">Общее образование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</si>
  <si>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федерального бюджета)</t>
  </si>
  <si>
    <t>0610140220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</si>
  <si>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</si>
  <si>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</si>
  <si>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</si>
  <si>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0210600000</t>
  </si>
  <si>
    <t>0210608320</t>
  </si>
  <si>
    <t xml:space="preserve">Приведение в нормативное состояние учреждений, подведомственных Управлению культуры </t>
  </si>
  <si>
    <t>051G100000</t>
  </si>
  <si>
    <t>051G152420</t>
  </si>
  <si>
    <t>0210108320</t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</si>
  <si>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</si>
  <si>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</si>
  <si>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</si>
  <si>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Основное мероприятие "Региональный проект "Спорт - норма жизни"</t>
  </si>
  <si>
    <t>Основное мероприятие "Региональный проект "Чистая страна"</t>
  </si>
  <si>
    <t>0605</t>
  </si>
  <si>
    <t>Другие вопросы в области охраны окружающей среды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</si>
  <si>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местного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</si>
  <si>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краевого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</si>
  <si>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федерального бюджета)    </t>
  </si>
  <si>
    <t>019EВ00000</t>
  </si>
  <si>
    <t>019EВ51790</t>
  </si>
  <si>
    <t>Основное мероприятие "Региональный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</si>
  <si>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</si>
  <si>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</si>
  <si>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02901L5190</t>
  </si>
  <si>
    <t>Поддержка отрасли культуры - пополнение книжного фонда (долевое участие местного бюджета)</t>
  </si>
  <si>
    <t>0610109300</t>
  </si>
  <si>
    <t>Приведение в нормативное состояние учреждений спортивной направленности</t>
  </si>
  <si>
    <t>0310403330</t>
  </si>
  <si>
    <t>Муниципальная программа "Развитие  комплексной безопасности на территории Соликамского городского округа, развитие АПК "Безопасный город""</t>
  </si>
  <si>
    <t>Совершенствование системы АПС в образовательных учреждениях</t>
  </si>
  <si>
    <t>0320203370</t>
  </si>
  <si>
    <t>0320203340</t>
  </si>
  <si>
    <t>Ремонт эвакуационных лестниц в образовательных учреждениях</t>
  </si>
  <si>
    <t>Основное мероприятие "Профилактика терроризма"</t>
  </si>
  <si>
    <t>0310400000</t>
  </si>
  <si>
    <t>024EГ51160</t>
  </si>
  <si>
    <t>024EГ00000</t>
  </si>
  <si>
    <t>Реализация программы комплексного развития молодежной политики в регионах Российской Федерации "Регион для молодых"</t>
  </si>
  <si>
    <t>Основное мероприятие "Региональный проект "Развитие системы поддержки молодежи ("Молодежь России")"</t>
  </si>
  <si>
    <t>022J100000</t>
  </si>
  <si>
    <t>022J153330</t>
  </si>
  <si>
    <t>Основное мероприятие "Региональный проект "Развитие туристической инфраструктуры"</t>
  </si>
  <si>
    <t>Государственная поддержка региональных программ по проектированию туристского кода центра города</t>
  </si>
  <si>
    <t>Обеспечение мероприятий по модернизации систем коммунальной инфраструктуры (долевое участие местного бюджета)</t>
  </si>
  <si>
    <t xml:space="preserve"> Наименование групп, подгрупп, статей, подстатей и элементов классификации доходов </t>
  </si>
  <si>
    <t>НАЛОГОВЫЕ И НЕНАЛОГОВЫЕ ДОХОДЫ</t>
  </si>
  <si>
    <t>Прочие доходы от компенсации затрат бюджетов городских округов</t>
  </si>
  <si>
    <t>ПРОЧИЕ НЕНАЛОГОВЫЕ ДОХОДЫ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</si>
  <si>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</si>
  <si>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</si>
  <si>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</si>
  <si>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</si>
  <si>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</si>
  <si>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 бюджетной системы  Российской Федерации </t>
  </si>
  <si>
    <t xml:space="preserve">Субвенции бюджетам бюджетной системы Российской Федерации </t>
  </si>
  <si>
    <t>Иные межбюджетные трансферты</t>
  </si>
  <si>
    <t>ИТОГО ДОХОДОВ</t>
  </si>
  <si>
    <t>Приложение 5</t>
  </si>
  <si>
    <t xml:space="preserve">Наименование 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</si>
  <si>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</si>
  <si>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</si>
  <si>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</si>
  <si>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</si>
  <si>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</si>
  <si>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Единая субвенция, передаваемая бюджетам муниципальных образований на выполнение отдельных государственных полномочий в сфере образования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</si>
  <si>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</si>
  <si>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</si>
  <si>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</si>
  <si>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</si>
  <si>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</si>
  <si>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</si>
  <si>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</si>
  <si>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</si>
  <si>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</si>
  <si>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</si>
  <si>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комплексных планов развития муниципальных образований территорий Верхнекамья</t>
  </si>
  <si>
    <t>Устройство спортивных площадок и оснащение объектов спортивным оборудованием и инвентарем для занятий физической культурой и спортом</t>
  </si>
  <si>
    <t>Государственная поддержка организаций, входящих в систему спортивной подготовки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</si>
  <si>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</si>
  <si>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</si>
  <si>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Итого</t>
  </si>
  <si>
    <t>Государственная поддержка организаций, входящих в систему спортивной подготовки  (долевое участие  краевого бюджета)</t>
  </si>
  <si>
    <t>Государственная поддержка организаций, входящих в систему спортивной подготовки  (долевое участие федерального бюджета)</t>
  </si>
  <si>
    <t>Приложение 1</t>
  </si>
  <si>
    <t>Приложение 2</t>
  </si>
  <si>
    <t>Источники внутреннего финансирования дефицита бюджета на 2024 год и плановый период 2025 и 2026 годов</t>
  </si>
  <si>
    <t>2026 год</t>
  </si>
  <si>
    <t>Ведомственная структура расходов на 2024 год и плановый период 2025 и 2026 годов</t>
  </si>
  <si>
    <t>тыс.руб.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</si>
  <si>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2024 год и плановый период 2025 и 2026 годов</t>
  </si>
  <si>
    <t>Обеспечение отдыха и оздоровления детей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</si>
  <si>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</t>
  </si>
  <si>
    <t>Разработка проектов межевания территории и проведение комплексных кадастровых работ (долевое участие краевого бюджета)</t>
  </si>
  <si>
    <t>Обеспечение мероприятий по модернизации систем коммунальной инфраструктуры (долевое участие краевого бюджета)</t>
  </si>
  <si>
    <t>Основное мероприятие "Реализация федерального проекта "Культурная среда""</t>
  </si>
  <si>
    <t>0107</t>
  </si>
  <si>
    <t xml:space="preserve">
Обеспечение проведения выборов и референдумов</t>
  </si>
  <si>
    <t>92000000960</t>
  </si>
  <si>
    <t>0530700000</t>
  </si>
  <si>
    <t>Реализация мероприятий по направлению "Наша улица" (долевое участие местного бюджета)</t>
  </si>
  <si>
    <t>05307SP430</t>
  </si>
  <si>
    <t>Основное мероприятие "Реализация Комплексного плана развития Соликамского городского округа"</t>
  </si>
  <si>
    <t>Реализация мероприятий, направленных на комплексное развитие сельских территорий (Современный облик сельских территорий)  (долевое участие местного бюджета)</t>
  </si>
  <si>
    <t>05206L5767</t>
  </si>
  <si>
    <t>Строительство канализационного коллектора в с.Половодово от ул.Пушкина до КНС в с.Половодово; 618513, Пермский край, Соликамский городской округ, с. Половодово</t>
  </si>
  <si>
    <t>Строительство водопровода по ул.Солнечная в с.Городище; 618510, Пермский край, Соликамский городской округ, с. Городище</t>
  </si>
  <si>
    <t>Строительство водопровода от ул.Набережная до детского сада в п.Черное; 618511, Пермский край, Соликамский городской округ, п. Черное</t>
  </si>
  <si>
    <t>0520700000</t>
  </si>
  <si>
    <t>Реализация мероприятий по направлению "Качественное водоснабжение"(долевое участие местного бюджета)</t>
  </si>
  <si>
    <t>05207SP410</t>
  </si>
  <si>
    <t>Реализация мероприятий по направлению "Качественное водоснабжение"(долевое участие краевого бюджета)</t>
  </si>
  <si>
    <t>Реализация мероприятий по направлению "Наша улица" (долевое участие краевого бюджета)</t>
  </si>
  <si>
    <t>05101SP310</t>
  </si>
  <si>
    <t>Обустройство и восстановление воинских захоронений, находящихся в государственной собственности (долевое участие местного бюджета)</t>
  </si>
  <si>
    <t>0110700000</t>
  </si>
  <si>
    <t>01107SP350</t>
  </si>
  <si>
    <t>01107SP400</t>
  </si>
  <si>
    <t xml:space="preserve">Реализация программы комплексного развития молодежной политики в регионах Российской Федерации "Регион для молодых" (долевое участие местного бюджета)    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</si>
  <si>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</si>
  <si>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0110107350</t>
  </si>
  <si>
    <t>109012В230</t>
  </si>
  <si>
    <t>109012С150</t>
  </si>
  <si>
    <t>109022Я490</t>
  </si>
  <si>
    <t>031012У150</t>
  </si>
  <si>
    <t>Поддержка муниципальных программ формирования современной городской среды (долевое участие местного бюджета, без софинансирования из федерального бюджета)</t>
  </si>
  <si>
    <t>Поддержка муниципальных программ формирования современной городской среды  (долевое участие краевого бюджета, без софинансирования из федерального бюджета)</t>
  </si>
  <si>
    <t>Реализация программ формирования современной городской среды (долевое участие местного бюджета)</t>
  </si>
  <si>
    <t>Реализация программ формирования современной городской среды (долевое участие федерального бюджета)</t>
  </si>
  <si>
    <t>Реализация программ формирования современной городской среды (долевое участие краевого бюджета)</t>
  </si>
  <si>
    <t>0520209605</t>
  </si>
  <si>
    <t>0520209505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</si>
  <si>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    </t>
  </si>
  <si>
    <t>Строительство (реконструкция) стадионов, межшкольных стадионов, спортивных площадок и иных спортивных объектов (долевое участие краевого бюджета)</t>
  </si>
  <si>
    <t>0210700000</t>
  </si>
  <si>
    <t>Реализация мероприятий по направлению "Культурная реновация"(долевое участие краевого бюджета)</t>
  </si>
  <si>
    <t>02107SP420</t>
  </si>
  <si>
    <t>Обустройство и восстановление воинских захоронений, находящихся в государственной собственности (долевое участие краевого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</si>
  <si>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</si>
  <si>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</si>
  <si>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</si>
  <si>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</si>
  <si>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</si>
  <si>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</si>
  <si>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</si>
  <si>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02201SЦ200</t>
  </si>
  <si>
    <t>Мероприятия по созданию объектов туристской инфраструктуры</t>
  </si>
  <si>
    <t>02401SН220</t>
  </si>
  <si>
    <t>Реализация мероприятий в сфере молодежной политики (долевое участие местного бюджета)</t>
  </si>
  <si>
    <t>Закупка товаров, работ и услуг для государственных (муниципальных) нужд</t>
  </si>
  <si>
    <t>02301L2990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</si>
  <si>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местного бюджета)</t>
  </si>
  <si>
    <t>Реализация мероприятий по направлению "Культурная реновация"(долевое участие местного бюджета)</t>
  </si>
  <si>
    <t>02106L5767</t>
  </si>
  <si>
    <t>1101</t>
  </si>
  <si>
    <t>Реализация мероприятий с участием средств самообложения граждан (долевое участие юридических и физических лиц)</t>
  </si>
  <si>
    <t xml:space="preserve">Реализация мероприятий с участием средств самообложения граждан (долевое участие краевого бюджета)    </t>
  </si>
  <si>
    <t>0530204520</t>
  </si>
  <si>
    <t>Капитальный ремонт, ремонт автомобильных дорог и искусственных сооружений на них в Соликамском городском округе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</si>
  <si>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</si>
  <si>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</si>
  <si>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к решению Думы Соликамского</t>
  </si>
  <si>
    <t>городского округа</t>
  </si>
  <si>
    <t xml:space="preserve"> Коды поступлений                            в бюджет</t>
  </si>
  <si>
    <t>НАЛОГИ НА ПРИБЫЛЬ, ДОХОДЫ</t>
  </si>
  <si>
    <t xml:space="preserve">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</si>
  <si>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</si>
  <si>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</si>
  <si>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</si>
  <si>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</si>
  <si>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</si>
  <si>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</si>
  <si>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</si>
  <si>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</si>
  <si>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</si>
  <si>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</si>
  <si>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</si>
  <si>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</si>
  <si>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</si>
  <si>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</si>
  <si>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</si>
  <si>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</si>
  <si>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</si>
  <si>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</si>
  <si>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</si>
  <si>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</si>
  <si>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</si>
  <si>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</si>
  <si>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</si>
  <si>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</si>
  <si>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</si>
  <si>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</si>
  <si>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</si>
  <si>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</si>
  <si>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</si>
  <si>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</si>
  <si>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</si>
  <si>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</si>
  <si>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</si>
  <si>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</si>
  <si>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</si>
  <si>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</si>
  <si>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</si>
  <si>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</si>
  <si>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</si>
  <si>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</si>
  <si>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</si>
  <si>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</si>
  <si>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</si>
  <si>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</si>
  <si>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</si>
  <si>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 xml:space="preserve"> 1 17 05040 04 0000 180</t>
  </si>
  <si>
    <t>Прочие неналоговые доходы бюджетов городских округов</t>
  </si>
  <si>
    <t>Средства самообложения граждан, зачисляемые в бюджеты городских округов</t>
  </si>
  <si>
    <t xml:space="preserve"> 2 02 10000 00 0000 150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</si>
  <si>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</si>
  <si>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</si>
  <si>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</si>
  <si>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>Реализация мероприятий по модернизации школьных систем образования (долевое участие местного бюджета)</t>
  </si>
  <si>
    <t>Иные дотации на сбалансированность бюджетов муниципальных образований</t>
  </si>
  <si>
    <t>Разработка проектов межевания территории и проведение комплексных кадастровых работ</t>
  </si>
  <si>
    <t>Обустройство и восстановление воинских захоронений, находящихся в государственной собственности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</si>
  <si>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</si>
  <si>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</si>
  <si>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Обеспечение мероприятий по модернизации систем коммунальной инфраструктуры</t>
  </si>
  <si>
    <t>Реализация мероприятий по направлению "Школьный двор"</t>
  </si>
  <si>
    <t xml:space="preserve">Реализация мероприятий по направлению "Школьная остановка" </t>
  </si>
  <si>
    <t>Реализация мероприятий по направлению "Качественное водоснабжение"</t>
  </si>
  <si>
    <t xml:space="preserve">Реализация мероприятий по направлению "Наша улица" </t>
  </si>
  <si>
    <t>Реализация мероприятий по направлению "Культурная реновация"</t>
  </si>
  <si>
    <t>Реализация мероприятий с участием средств самообложения граждан</t>
  </si>
  <si>
    <t xml:space="preserve">Строительство (реконструкция) стадионов, межшкольных стадионов, спортивных площадок и иных спортивных объектов </t>
  </si>
  <si>
    <t xml:space="preserve">Обеспечение мероприятий по модернизации систем коммунальной инфраструктуры (за счет средств публично-правовой компании «Фонд развития территорий»)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</si>
  <si>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</si>
  <si>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Физическая культура</t>
  </si>
  <si>
    <t>Приложение 6</t>
  </si>
  <si>
    <t xml:space="preserve"> </t>
  </si>
  <si>
    <t>№ п/п</t>
  </si>
  <si>
    <t>перечень внутренних заимствований</t>
  </si>
  <si>
    <t>1.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</si>
  <si>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</si>
  <si>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</si>
  <si>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</si>
  <si>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01.01.2025</t>
  </si>
  <si>
    <t>задолженность на 01.01.2026</t>
  </si>
  <si>
    <t xml:space="preserve">2. </t>
  </si>
  <si>
    <t>Кредиты кредитных организаций, привлеченные в бюджет Соликамского городского округа,  в валюте Российской Федерации</t>
  </si>
  <si>
    <t>Приложение 7</t>
  </si>
  <si>
    <t>1.1.</t>
  </si>
  <si>
    <t>1.2.</t>
  </si>
  <si>
    <t>1.3.</t>
  </si>
  <si>
    <t>1.4.</t>
  </si>
  <si>
    <t>1.5.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</si>
  <si>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</si>
  <si>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</si>
  <si>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</si>
  <si>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</si>
  <si>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внутренних заимствований на 2024 год и плановый период 2025 и 2026 годов</t>
  </si>
  <si>
    <t>задолженность на 01.01.2027</t>
  </si>
  <si>
    <t>Программа муниципальных гарантий на 2024 год и плановый период 2025 и 2026 годов</t>
  </si>
  <si>
    <t>05103SP310</t>
  </si>
  <si>
    <t xml:space="preserve">от            № </t>
  </si>
  <si>
    <t xml:space="preserve">муниципальные гарантии    </t>
  </si>
  <si>
    <t>Объем муниципального долга по предоставленным муниципальным гарантиям:</t>
  </si>
  <si>
    <t>Остаток задолженности по предоставленным муниципальным гарантиям в прошлые годы</t>
  </si>
  <si>
    <t xml:space="preserve">Предоставление муниципальных гарантий в очередном финансовом году </t>
  </si>
  <si>
    <t>Возникновение обязательств в очередном финансовом году в соответствии с договорами и соглашениями о предоставлении муниципальных гарантий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</si>
  <si>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</t>
  </si>
  <si>
    <t>Объем муниципального долга по предоставленным муниципальным гарантиям  на 01 января года, следующего за очередным финансовым годом</t>
  </si>
  <si>
    <t>Бюджетные кредиты, привлеченные в бюджет Соликамского городского округа,  в валюте Российской Федерации</t>
  </si>
  <si>
    <t>Реализация мероприятий по направлению "Качественное водоснабжение" (долевое участие краевого бюджета)</t>
  </si>
  <si>
    <t>Реализация мероприятий по направлению "Качественное водоснабжение" (долевое участие местного бюджета)</t>
  </si>
  <si>
    <t>Реализация мероприятий по направлению "Школьный двор" (долевое участие местного бюджета)</t>
  </si>
  <si>
    <t>Реализация мероприятий по направлению "Школьный двор" (долевое участие краевого бюджета)</t>
  </si>
  <si>
    <t>Реализация мероприятий по направлению "Школьная остановка" (долевое участие местного бюджета)</t>
  </si>
  <si>
    <t>Реализация мероприятий по направлению "Школьная остановка" (долевое участие краевого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</si>
  <si>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(долевое участие местного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</si>
  <si>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 (долевое участие местного бюджета)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</si>
  <si>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федерального и краевого бюджетов)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</si>
  <si>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 (долевое участие федерального и краевого бюджетов)</t>
  </si>
  <si>
    <t>Реализация мероприятий по направлению "Культурная реновация" (долевое участие местного бюджета)</t>
  </si>
  <si>
    <t>Реализация мероприятий по направлению "Культурная реновация" (долевое участие краевого бюджета)</t>
  </si>
  <si>
    <t>7</t>
  </si>
  <si>
    <t>8</t>
  </si>
  <si>
    <t>МБТ</t>
  </si>
  <si>
    <t>МБ</t>
  </si>
  <si>
    <t>Дфц</t>
  </si>
  <si>
    <t>Установка, обслуживание и совершенствование систем видеонаблюдения на территории городского округа</t>
  </si>
  <si>
    <r>
      <t xml:space="preserve">Реализация мероприятий с участием средств самообложения граждан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</si>
  <si>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Формирование имиджа и бренда Соликамского городского округа</t>
  </si>
  <si>
    <t>Обеспечение жильем молодых семей (долевое участие местного бюджета)</t>
  </si>
  <si>
    <t>изменения</t>
  </si>
  <si>
    <t>054012С080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</si>
  <si>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</si>
  <si>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Строительство спортивно-оздоровительного комплекса, расположенного в г. Соликамске Пермского края (в том числе разработка ПСД)</t>
  </si>
  <si>
    <t>019022С170</t>
  </si>
  <si>
    <t xml:space="preserve">01101SH540 </t>
  </si>
  <si>
    <t>Содержание детского технопарка "Кванториум" и мобильного технопарка "Кванториум" (долевое участие местного бюджета)</t>
  </si>
  <si>
    <t xml:space="preserve">2024 год                     (1 чтение)          </t>
  </si>
  <si>
    <t xml:space="preserve">2025 год                       (1 чтение)              </t>
  </si>
  <si>
    <t xml:space="preserve">2026 год                    (1 чтение)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</si>
  <si>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 </t>
  </si>
  <si>
    <t xml:space="preserve">от             № </t>
  </si>
  <si>
    <t xml:space="preserve">2024 год                         (1 чтение)                         </t>
  </si>
  <si>
    <t xml:space="preserve">2025 год                         (1 чтение)                         </t>
  </si>
  <si>
    <t xml:space="preserve">2026 год                       (1 чтение)                      </t>
  </si>
  <si>
    <t xml:space="preserve">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</si>
  <si>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</si>
  <si>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в т.ч. - изменения за счет МЕСТНОГО (РАСХОДЫ по КВСР)</t>
  </si>
  <si>
    <t>проверка =  изм. ВСЕГО РАСХОДЫ - изм. Дх по МБТ</t>
  </si>
  <si>
    <t>Приложение 3</t>
  </si>
  <si>
    <t xml:space="preserve">2026 год                       (1 чтение)                    </t>
  </si>
  <si>
    <t xml:space="preserve">2025 год                            (1 чтение)                    </t>
  </si>
  <si>
    <t xml:space="preserve">2024 год                        (1 чтение)                          </t>
  </si>
  <si>
    <t>021A100000</t>
  </si>
  <si>
    <t>021A155131</t>
  </si>
  <si>
    <t>021A155194</t>
  </si>
  <si>
    <t>Разработка схем, проектирование и сооружение объектов инженерной инфраструктуры</t>
  </si>
  <si>
    <t>3 а</t>
  </si>
  <si>
    <t>3 б</t>
  </si>
  <si>
    <t>4 а</t>
  </si>
  <si>
    <t>4 б</t>
  </si>
  <si>
    <t>5 а</t>
  </si>
  <si>
    <t>5 б</t>
  </si>
  <si>
    <t>2024 год                   1 чтение</t>
  </si>
  <si>
    <t xml:space="preserve"> 1 13 01994 04 0000 130</t>
  </si>
  <si>
    <t xml:space="preserve"> 1 14 06024 04 0000 430</t>
  </si>
  <si>
    <t xml:space="preserve"> 1 14 06312 04 0000 430</t>
  </si>
  <si>
    <t xml:space="preserve"> 1 17 14020 04 0000 150</t>
  </si>
  <si>
    <t xml:space="preserve"> 1 17 15020 04 0000 150</t>
  </si>
  <si>
    <t xml:space="preserve"> 2 02 40000 00 0000 150</t>
  </si>
  <si>
    <t>1 17 00000 00 0000 000</t>
  </si>
  <si>
    <t>1 16 00000 00 0000 000</t>
  </si>
  <si>
    <t>1 14 00000 00 0000 000</t>
  </si>
  <si>
    <t>1 13 00000 00 0000 000</t>
  </si>
  <si>
    <t xml:space="preserve">1 12 00000 00 0000 000 </t>
  </si>
  <si>
    <t xml:space="preserve"> 1 11 05312 04 0000 120</t>
  </si>
  <si>
    <t xml:space="preserve"> 1 11 05024 04 0000 120</t>
  </si>
  <si>
    <t xml:space="preserve"> 1 11 01040 04 0000 120</t>
  </si>
  <si>
    <t>1 11 00000 00 0000 000</t>
  </si>
  <si>
    <t>1 08 00000 00 0000 000</t>
  </si>
  <si>
    <t>1 06 00000 00 0000 000</t>
  </si>
  <si>
    <t xml:space="preserve"> 1 05 03000 01 0000 110</t>
  </si>
  <si>
    <t xml:space="preserve"> 1 05 01011 01 0000 110</t>
  </si>
  <si>
    <t>1 05 00000 00 0000 000</t>
  </si>
  <si>
    <t>1 03 00000 00 0000 000</t>
  </si>
  <si>
    <t>1 01 00000 00 0000 000</t>
  </si>
  <si>
    <t>1 00 00000 00 0000 000</t>
  </si>
  <si>
    <t>2025 год                   1 чтение</t>
  </si>
  <si>
    <t>2026 год                   1 чтение</t>
  </si>
  <si>
    <t xml:space="preserve">Распределение доходов  бюджета по кодам поступлений в бюджет  (группам, подгруппам, статьям, подстатьям и элементам классификации доходов бюджета) на 2024 год и плановый период 2025 и 2026 годов                                                                    </t>
  </si>
  <si>
    <t xml:space="preserve">2024 год                                      </t>
  </si>
  <si>
    <t xml:space="preserve">2025 год                                              </t>
  </si>
  <si>
    <t xml:space="preserve">2026 год                                            </t>
  </si>
  <si>
    <t>6 а</t>
  </si>
  <si>
    <t>6 б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</si>
  <si>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</si>
  <si>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2024 год                                           </t>
  </si>
  <si>
    <t xml:space="preserve">2025 год                                               </t>
  </si>
  <si>
    <t xml:space="preserve">2026 год                                               </t>
  </si>
  <si>
    <t>7 а</t>
  </si>
  <si>
    <t>7 б</t>
  </si>
  <si>
    <t>8 а</t>
  </si>
  <si>
    <t>8 б</t>
  </si>
  <si>
    <t>2 а</t>
  </si>
  <si>
    <t>2 б</t>
  </si>
  <si>
    <t xml:space="preserve">3 а </t>
  </si>
  <si>
    <t>Распределение общего объема межбюджетных трансфертов, получаемых из других бюджетов бюджетной системы Российской Федерации,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</si>
</sst>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?"/>
    <numFmt numFmtId="166" formatCode="#,##0.0"/>
    <numFmt numFmtId="167" formatCode="#,##0.000"/>
    <numFmt numFmtId="168" formatCode="#,##0.00000"/>
    <numFmt numFmtId="169" formatCode="dd/mm/yyyy\ hh:mm"/>
    <numFmt numFmtId="170" formatCode="0.000%"/>
    <numFmt numFmtId="171" formatCode="0.0"/>
  </numFmts>
  <fonts count="3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rgb="FFC00000"/>
      <name val="Times New Roman"/>
      <family val="1"/>
      <charset val="204"/>
    </font>
    <font>
      <b/>
      <sz val="10.5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  <font>
      <i/>
      <sz val="11"/>
      <color rgb="FFC0000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C00000"/>
      <name val="Arial"/>
      <family val="2"/>
      <charset val="204"/>
    </font>
    <font>
      <sz val="10"/>
      <color rgb="FFC00000"/>
      <name val="Arial"/>
      <family val="2"/>
      <charset val="204"/>
    </font>
    <font>
      <b/>
      <sz val="11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9" fontId="22" fillId="0" borderId="0" applyFont="0" applyFill="0" applyBorder="0" applyAlignment="0" applyProtection="0"/>
    <xf numFmtId="0" fontId="1" fillId="0" borderId="0"/>
    <xf numFmtId="0" fontId="4" fillId="0" borderId="0"/>
  </cellStyleXfs>
  <cellXfs count="250">
    <xf numFmtId="0" fontId="0" fillId="0" borderId="0" xfId="0"/>
    <xf numFmtId="0" fontId="3" fillId="0" borderId="0" xfId="2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right" vertical="center" wrapText="1"/>
    </xf>
    <xf numFmtId="166" fontId="3" fillId="0" borderId="1" xfId="1" applyNumberFormat="1" applyFont="1" applyBorder="1" applyAlignment="1">
      <alignment horizontal="right" vertical="center" wrapText="1"/>
    </xf>
    <xf numFmtId="168" fontId="3" fillId="0" borderId="1" xfId="1" applyNumberFormat="1" applyFont="1" applyBorder="1" applyAlignment="1">
      <alignment horizontal="right" vertical="center" wrapText="1"/>
    </xf>
    <xf numFmtId="167" fontId="3" fillId="0" borderId="1" xfId="1" applyNumberFormat="1" applyFont="1" applyBorder="1" applyAlignment="1">
      <alignment horizontal="right" vertical="center" wrapText="1"/>
    </xf>
    <xf numFmtId="49" fontId="2" fillId="0" borderId="1" xfId="1" applyNumberFormat="1" applyFont="1" applyBorder="1" applyAlignment="1">
      <alignment horizontal="justify" vertical="center" wrapText="1"/>
    </xf>
    <xf numFmtId="49" fontId="3" fillId="0" borderId="1" xfId="1" applyNumberFormat="1" applyFont="1" applyBorder="1" applyAlignment="1">
      <alignment horizontal="justify" vertical="center" wrapText="1"/>
    </xf>
    <xf numFmtId="0" fontId="2" fillId="0" borderId="1" xfId="1" applyFont="1" applyBorder="1" applyAlignment="1">
      <alignment horizontal="justify" vertical="center" wrapText="1"/>
    </xf>
    <xf numFmtId="0" fontId="3" fillId="0" borderId="1" xfId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vertical="center" wrapText="1"/>
    </xf>
    <xf numFmtId="49" fontId="5" fillId="0" borderId="2" xfId="1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0" fontId="7" fillId="0" borderId="0" xfId="11" applyAlignment="1">
      <alignment vertical="center"/>
    </xf>
    <xf numFmtId="0" fontId="3" fillId="0" borderId="0" xfId="2" applyFont="1" applyAlignment="1">
      <alignment vertical="center"/>
    </xf>
    <xf numFmtId="0" fontId="17" fillId="0" borderId="0" xfId="11" applyFont="1" applyAlignment="1">
      <alignment vertical="center"/>
    </xf>
    <xf numFmtId="0" fontId="18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0" fillId="0" borderId="0" xfId="11" applyFont="1" applyAlignment="1">
      <alignment vertical="center"/>
    </xf>
    <xf numFmtId="0" fontId="15" fillId="0" borderId="0" xfId="11" applyFont="1" applyAlignment="1">
      <alignment vertical="center"/>
    </xf>
    <xf numFmtId="0" fontId="21" fillId="0" borderId="7" xfId="0" applyFont="1" applyBorder="1" applyAlignment="1">
      <alignment wrapText="1"/>
    </xf>
    <xf numFmtId="49" fontId="15" fillId="0" borderId="8" xfId="11" applyNumberFormat="1" applyFont="1" applyBorder="1" applyAlignment="1">
      <alignment horizontal="center" vertical="center"/>
    </xf>
    <xf numFmtId="0" fontId="15" fillId="0" borderId="9" xfId="11" applyFont="1" applyBorder="1" applyAlignment="1">
      <alignment horizontal="left" vertical="center"/>
    </xf>
    <xf numFmtId="166" fontId="15" fillId="0" borderId="9" xfId="11" applyNumberFormat="1" applyFont="1" applyBorder="1" applyAlignment="1">
      <alignment vertical="center"/>
    </xf>
    <xf numFmtId="0" fontId="21" fillId="0" borderId="0" xfId="11" applyFont="1" applyAlignment="1">
      <alignment horizontal="right" vertical="center"/>
    </xf>
    <xf numFmtId="166" fontId="0" fillId="0" borderId="0" xfId="0" applyNumberFormat="1"/>
    <xf numFmtId="166" fontId="7" fillId="0" borderId="0" xfId="11" applyNumberFormat="1" applyAlignment="1">
      <alignment vertical="center"/>
    </xf>
    <xf numFmtId="0" fontId="25" fillId="0" borderId="0" xfId="0" applyFont="1" applyAlignment="1">
      <alignment vertical="center"/>
    </xf>
    <xf numFmtId="168" fontId="26" fillId="0" borderId="0" xfId="0" applyNumberFormat="1" applyFont="1"/>
    <xf numFmtId="170" fontId="23" fillId="0" borderId="0" xfId="12" applyNumberFormat="1" applyFont="1" applyFill="1" applyAlignment="1">
      <alignment vertical="center"/>
    </xf>
    <xf numFmtId="0" fontId="13" fillId="0" borderId="7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4" fillId="0" borderId="0" xfId="1" applyAlignment="1">
      <alignment horizontal="center" vertical="center"/>
    </xf>
    <xf numFmtId="0" fontId="3" fillId="0" borderId="0" xfId="1" applyFont="1" applyAlignment="1">
      <alignment horizontal="justify" vertical="center"/>
    </xf>
    <xf numFmtId="0" fontId="2" fillId="0" borderId="1" xfId="2" applyFont="1" applyBorder="1" applyAlignment="1">
      <alignment horizontal="justify" vertical="center" wrapText="1"/>
    </xf>
    <xf numFmtId="165" fontId="2" fillId="0" borderId="1" xfId="1" applyNumberFormat="1" applyFont="1" applyBorder="1" applyAlignment="1">
      <alignment horizontal="justify" vertical="center" wrapText="1"/>
    </xf>
    <xf numFmtId="49" fontId="2" fillId="0" borderId="1" xfId="2" applyNumberFormat="1" applyFont="1" applyBorder="1" applyAlignment="1">
      <alignment horizontal="justify" vertical="center" wrapText="1"/>
    </xf>
    <xf numFmtId="0" fontId="4" fillId="0" borderId="0" xfId="1" applyAlignment="1">
      <alignment horizontal="justify" vertical="center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166" fontId="4" fillId="0" borderId="0" xfId="1" applyNumberFormat="1" applyAlignment="1">
      <alignment vertical="center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169" fontId="2" fillId="0" borderId="0" xfId="0" applyNumberFormat="1" applyFont="1" applyAlignment="1">
      <alignment horizontal="justify" vertical="center"/>
    </xf>
    <xf numFmtId="0" fontId="14" fillId="0" borderId="7" xfId="0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2" fillId="0" borderId="1" xfId="0" applyNumberFormat="1" applyFont="1" applyBorder="1" applyAlignment="1">
      <alignment horizontal="justify" vertical="center" wrapText="1"/>
    </xf>
    <xf numFmtId="0" fontId="16" fillId="0" borderId="1" xfId="1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166" fontId="2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/>
    </xf>
    <xf numFmtId="166" fontId="2" fillId="0" borderId="1" xfId="0" applyNumberFormat="1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166" fontId="2" fillId="0" borderId="1" xfId="4" applyNumberFormat="1" applyFont="1" applyFill="1" applyBorder="1" applyAlignment="1">
      <alignment horizontal="right" vertical="center"/>
    </xf>
    <xf numFmtId="49" fontId="3" fillId="0" borderId="1" xfId="5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vertical="center"/>
    </xf>
    <xf numFmtId="166" fontId="2" fillId="0" borderId="1" xfId="4" applyNumberFormat="1" applyFont="1" applyFill="1" applyBorder="1" applyAlignment="1">
      <alignment horizontal="right" vertical="center" wrapText="1"/>
    </xf>
    <xf numFmtId="0" fontId="3" fillId="0" borderId="1" xfId="5" applyFont="1" applyBorder="1" applyAlignment="1">
      <alignment horizontal="justify" vertical="center" wrapText="1"/>
    </xf>
    <xf numFmtId="166" fontId="2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vertical="center"/>
    </xf>
    <xf numFmtId="0" fontId="27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4" fontId="4" fillId="0" borderId="0" xfId="1" applyNumberFormat="1" applyAlignment="1">
      <alignment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5" xfId="0" applyNumberFormat="1" applyFont="1" applyBorder="1" applyAlignment="1">
      <alignment horizontal="right" vertical="center" wrapText="1"/>
    </xf>
    <xf numFmtId="49" fontId="2" fillId="0" borderId="16" xfId="0" applyNumberFormat="1" applyFont="1" applyBorder="1" applyAlignment="1">
      <alignment horizontal="left" vertical="center" wrapText="1"/>
    </xf>
    <xf numFmtId="166" fontId="3" fillId="0" borderId="5" xfId="1" applyNumberFormat="1" applyFont="1" applyBorder="1" applyAlignment="1">
      <alignment horizontal="right" vertical="center" wrapText="1"/>
    </xf>
    <xf numFmtId="166" fontId="2" fillId="0" borderId="5" xfId="1" applyNumberFormat="1" applyFont="1" applyBorder="1" applyAlignment="1">
      <alignment horizontal="right" vertical="center" wrapText="1"/>
    </xf>
    <xf numFmtId="166" fontId="4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71" fontId="4" fillId="0" borderId="0" xfId="1" applyNumberFormat="1" applyAlignment="1">
      <alignment vertical="center"/>
    </xf>
    <xf numFmtId="49" fontId="3" fillId="0" borderId="1" xfId="5" applyNumberFormat="1" applyFont="1" applyBorder="1" applyAlignment="1">
      <alignment horizontal="justify"/>
    </xf>
    <xf numFmtId="0" fontId="3" fillId="0" borderId="1" xfId="5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2" applyFont="1" applyAlignment="1">
      <alignment horizontal="right" vertical="center"/>
    </xf>
    <xf numFmtId="3" fontId="3" fillId="0" borderId="0" xfId="14" applyNumberFormat="1" applyFont="1" applyAlignment="1">
      <alignment horizontal="center" vertical="center" wrapText="1"/>
    </xf>
    <xf numFmtId="0" fontId="3" fillId="0" borderId="0" xfId="14" applyFont="1" applyAlignment="1">
      <alignment vertical="center"/>
    </xf>
    <xf numFmtId="3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7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3" fontId="21" fillId="0" borderId="0" xfId="0" applyNumberFormat="1" applyFont="1" applyAlignment="1">
      <alignment horizontal="left" vertical="center" wrapText="1"/>
    </xf>
    <xf numFmtId="3" fontId="21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166" fontId="21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justify" wrapText="1"/>
    </xf>
    <xf numFmtId="3" fontId="3" fillId="0" borderId="1" xfId="0" applyNumberFormat="1" applyFont="1" applyBorder="1" applyAlignment="1">
      <alignment horizontal="justify" wrapText="1"/>
    </xf>
    <xf numFmtId="0" fontId="2" fillId="0" borderId="1" xfId="11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 vertical="center"/>
    </xf>
    <xf numFmtId="0" fontId="3" fillId="0" borderId="9" xfId="11" applyFont="1" applyBorder="1" applyAlignment="1">
      <alignment vertical="center" wrapText="1"/>
    </xf>
    <xf numFmtId="0" fontId="3" fillId="0" borderId="9" xfId="11" applyFont="1" applyBorder="1" applyAlignment="1">
      <alignment horizontal="justify" wrapText="1"/>
    </xf>
    <xf numFmtId="0" fontId="3" fillId="0" borderId="10" xfId="11" applyFont="1" applyBorder="1" applyAlignment="1">
      <alignment vertical="center" wrapText="1"/>
    </xf>
    <xf numFmtId="0" fontId="3" fillId="0" borderId="2" xfId="11" applyFont="1" applyBorder="1" applyAlignment="1">
      <alignment horizontal="justify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justify" wrapText="1"/>
    </xf>
    <xf numFmtId="0" fontId="3" fillId="0" borderId="14" xfId="0" applyFont="1" applyBorder="1" applyAlignment="1">
      <alignment wrapText="1"/>
    </xf>
    <xf numFmtId="0" fontId="3" fillId="0" borderId="6" xfId="0" applyFont="1" applyBorder="1" applyAlignment="1">
      <alignment horizontal="justify" wrapText="1"/>
    </xf>
    <xf numFmtId="166" fontId="3" fillId="0" borderId="7" xfId="11" applyNumberFormat="1" applyFont="1" applyBorder="1" applyAlignment="1">
      <alignment horizontal="center" wrapText="1"/>
    </xf>
    <xf numFmtId="166" fontId="3" fillId="0" borderId="6" xfId="11" applyNumberFormat="1" applyFont="1" applyBorder="1" applyAlignment="1">
      <alignment horizontal="center" wrapText="1"/>
    </xf>
    <xf numFmtId="166" fontId="3" fillId="0" borderId="15" xfId="11" applyNumberFormat="1" applyFont="1" applyBorder="1" applyAlignment="1">
      <alignment horizontal="center" wrapText="1"/>
    </xf>
    <xf numFmtId="0" fontId="29" fillId="0" borderId="1" xfId="1" applyFont="1" applyBorder="1" applyAlignment="1">
      <alignment horizontal="justify" vertical="center" wrapText="1"/>
    </xf>
    <xf numFmtId="49" fontId="29" fillId="0" borderId="1" xfId="1" applyNumberFormat="1" applyFont="1" applyBorder="1" applyAlignment="1">
      <alignment horizontal="justify" vertical="center" wrapText="1"/>
    </xf>
    <xf numFmtId="0" fontId="4" fillId="0" borderId="0" xfId="1" applyAlignment="1">
      <alignment horizontal="right" vertical="center"/>
    </xf>
    <xf numFmtId="49" fontId="5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wrapText="1"/>
    </xf>
    <xf numFmtId="0" fontId="31" fillId="0" borderId="0" xfId="2" applyFont="1" applyAlignment="1">
      <alignment horizontal="left" vertical="center"/>
    </xf>
    <xf numFmtId="0" fontId="32" fillId="0" borderId="0" xfId="1" applyFont="1" applyAlignment="1">
      <alignment vertical="center"/>
    </xf>
    <xf numFmtId="0" fontId="14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66" fontId="34" fillId="0" borderId="1" xfId="0" applyNumberFormat="1" applyFont="1" applyBorder="1" applyAlignment="1">
      <alignment horizontal="center" wrapText="1"/>
    </xf>
    <xf numFmtId="166" fontId="3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right" vertical="center" wrapText="1"/>
    </xf>
    <xf numFmtId="166" fontId="3" fillId="3" borderId="1" xfId="1" applyNumberFormat="1" applyFont="1" applyFill="1" applyBorder="1" applyAlignment="1">
      <alignment horizontal="right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justify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justify" vertical="center" wrapText="1"/>
    </xf>
    <xf numFmtId="166" fontId="2" fillId="3" borderId="1" xfId="1" applyNumberFormat="1" applyFont="1" applyFill="1" applyBorder="1" applyAlignment="1">
      <alignment horizontal="right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/>
    </xf>
    <xf numFmtId="168" fontId="3" fillId="3" borderId="1" xfId="0" applyNumberFormat="1" applyFont="1" applyFill="1" applyBorder="1" applyAlignment="1">
      <alignment horizontal="right" vertical="center" wrapText="1"/>
    </xf>
    <xf numFmtId="4" fontId="3" fillId="3" borderId="1" xfId="1" applyNumberFormat="1" applyFont="1" applyFill="1" applyBorder="1" applyAlignment="1">
      <alignment horizontal="right" vertical="center" wrapText="1"/>
    </xf>
    <xf numFmtId="168" fontId="3" fillId="3" borderId="1" xfId="1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justify" vertical="center"/>
    </xf>
    <xf numFmtId="168" fontId="4" fillId="3" borderId="0" xfId="0" applyNumberFormat="1" applyFont="1" applyFill="1" applyAlignment="1">
      <alignment vertical="center"/>
    </xf>
    <xf numFmtId="0" fontId="36" fillId="3" borderId="0" xfId="0" applyFont="1" applyFill="1" applyAlignment="1">
      <alignment horizontal="justify" vertical="center"/>
    </xf>
    <xf numFmtId="166" fontId="37" fillId="3" borderId="0" xfId="0" applyNumberFormat="1" applyFont="1" applyFill="1" applyAlignment="1">
      <alignment vertical="center"/>
    </xf>
    <xf numFmtId="0" fontId="3" fillId="3" borderId="0" xfId="2" applyFont="1" applyFill="1" applyAlignment="1">
      <alignment horizontal="left" vertical="center"/>
    </xf>
    <xf numFmtId="166" fontId="2" fillId="3" borderId="1" xfId="1" applyNumberFormat="1" applyFont="1" applyFill="1" applyBorder="1" applyAlignment="1">
      <alignment horizontal="right" vertical="center"/>
    </xf>
    <xf numFmtId="166" fontId="2" fillId="0" borderId="1" xfId="1" applyNumberFormat="1" applyFont="1" applyBorder="1" applyAlignment="1">
      <alignment horizontal="right" vertical="center"/>
    </xf>
    <xf numFmtId="166" fontId="4" fillId="0" borderId="1" xfId="1" applyNumberFormat="1" applyBorder="1" applyAlignment="1">
      <alignment vertical="center"/>
    </xf>
    <xf numFmtId="0" fontId="2" fillId="3" borderId="1" xfId="1" applyFont="1" applyFill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49" fontId="3" fillId="3" borderId="1" xfId="2" applyNumberFormat="1" applyFont="1" applyFill="1" applyBorder="1" applyAlignment="1">
      <alignment horizontal="center" vertical="center" wrapText="1"/>
    </xf>
    <xf numFmtId="166" fontId="3" fillId="3" borderId="9" xfId="11" applyNumberFormat="1" applyFont="1" applyFill="1" applyBorder="1" applyAlignment="1">
      <alignment horizontal="center" wrapText="1"/>
    </xf>
    <xf numFmtId="166" fontId="3" fillId="3" borderId="11" xfId="11" applyNumberFormat="1" applyFont="1" applyFill="1" applyBorder="1" applyAlignment="1">
      <alignment horizontal="center" wrapText="1"/>
    </xf>
    <xf numFmtId="166" fontId="3" fillId="3" borderId="0" xfId="11" applyNumberFormat="1" applyFont="1" applyFill="1" applyAlignment="1">
      <alignment horizontal="center" wrapText="1"/>
    </xf>
    <xf numFmtId="166" fontId="3" fillId="3" borderId="2" xfId="11" applyNumberFormat="1" applyFont="1" applyFill="1" applyBorder="1" applyAlignment="1">
      <alignment horizontal="center" wrapText="1"/>
    </xf>
    <xf numFmtId="166" fontId="3" fillId="3" borderId="12" xfId="11" applyNumberFormat="1" applyFont="1" applyFill="1" applyBorder="1" applyAlignment="1">
      <alignment horizontal="center" wrapText="1"/>
    </xf>
    <xf numFmtId="166" fontId="3" fillId="3" borderId="13" xfId="11" applyNumberFormat="1" applyFont="1" applyFill="1" applyBorder="1" applyAlignment="1">
      <alignment horizontal="center" wrapText="1"/>
    </xf>
    <xf numFmtId="2" fontId="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168" fontId="3" fillId="0" borderId="1" xfId="0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/>
    </xf>
    <xf numFmtId="49" fontId="3" fillId="0" borderId="1" xfId="0" applyNumberFormat="1" applyFont="1" applyBorder="1" applyAlignment="1">
      <alignment horizontal="justify" wrapText="1"/>
    </xf>
    <xf numFmtId="49" fontId="26" fillId="0" borderId="1" xfId="2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38" fillId="0" borderId="1" xfId="1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justify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wrapText="1"/>
    </xf>
    <xf numFmtId="49" fontId="38" fillId="0" borderId="2" xfId="1" applyNumberFormat="1" applyFont="1" applyBorder="1" applyAlignment="1">
      <alignment horizontal="center" vertical="center"/>
    </xf>
    <xf numFmtId="0" fontId="38" fillId="0" borderId="2" xfId="1" applyFont="1" applyBorder="1" applyAlignment="1">
      <alignment horizontal="center" vertical="center"/>
    </xf>
    <xf numFmtId="0" fontId="3" fillId="3" borderId="1" xfId="5" applyFont="1" applyFill="1" applyBorder="1" applyAlignment="1">
      <alignment horizontal="justify" vertical="center"/>
    </xf>
    <xf numFmtId="3" fontId="3" fillId="0" borderId="1" xfId="14" applyNumberFormat="1" applyFont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31" fillId="0" borderId="7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2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left" vertical="center"/>
    </xf>
    <xf numFmtId="49" fontId="2" fillId="0" borderId="4" xfId="1" applyNumberFormat="1" applyFont="1" applyBorder="1" applyAlignment="1">
      <alignment horizontal="left" vertical="center"/>
    </xf>
    <xf numFmtId="49" fontId="2" fillId="0" borderId="5" xfId="1" applyNumberFormat="1" applyFont="1" applyBorder="1" applyAlignment="1">
      <alignment horizontal="left" vertical="center"/>
    </xf>
    <xf numFmtId="49" fontId="5" fillId="0" borderId="1" xfId="1" applyNumberFormat="1" applyFont="1" applyBorder="1" applyAlignment="1">
      <alignment horizontal="center" vertical="center" wrapText="1"/>
    </xf>
    <xf numFmtId="0" fontId="2" fillId="0" borderId="0" xfId="11" applyFont="1" applyAlignment="1">
      <alignment horizontal="center" vertical="center" wrapText="1"/>
    </xf>
    <xf numFmtId="0" fontId="19" fillId="0" borderId="0" xfId="11" applyFont="1" applyAlignment="1">
      <alignment horizontal="center" vertical="center"/>
    </xf>
    <xf numFmtId="0" fontId="9" fillId="0" borderId="2" xfId="11" applyFont="1" applyBorder="1" applyAlignment="1">
      <alignment horizontal="center" wrapText="1"/>
    </xf>
    <xf numFmtId="0" fontId="9" fillId="0" borderId="6" xfId="11" applyFont="1" applyBorder="1" applyAlignment="1">
      <alignment horizontal="center" wrapText="1"/>
    </xf>
    <xf numFmtId="0" fontId="2" fillId="0" borderId="1" xfId="11" applyFont="1" applyBorder="1" applyAlignment="1">
      <alignment horizontal="justify" wrapText="1"/>
    </xf>
    <xf numFmtId="166" fontId="2" fillId="3" borderId="2" xfId="11" applyNumberFormat="1" applyFont="1" applyFill="1" applyBorder="1" applyAlignment="1">
      <alignment horizontal="center" wrapText="1"/>
    </xf>
    <xf numFmtId="166" fontId="2" fillId="3" borderId="6" xfId="11" applyNumberFormat="1" applyFont="1" applyFill="1" applyBorder="1" applyAlignment="1">
      <alignment horizontal="center" wrapText="1"/>
    </xf>
    <xf numFmtId="166" fontId="2" fillId="0" borderId="2" xfId="11" applyNumberFormat="1" applyFont="1" applyBorder="1" applyAlignment="1">
      <alignment horizontal="center" wrapText="1"/>
    </xf>
    <xf numFmtId="166" fontId="2" fillId="0" borderId="6" xfId="11" applyNumberFormat="1" applyFont="1" applyBorder="1" applyAlignment="1">
      <alignment horizontal="center" wrapText="1"/>
    </xf>
    <xf numFmtId="3" fontId="2" fillId="0" borderId="0" xfId="14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</cellXfs>
  <cellStyles count="15">
    <cellStyle name="Обычный" xfId="0" builtinId="0"/>
    <cellStyle name="Обычный 12" xfId="3" xr:uid="{00000000-0005-0000-0000-000001000000}"/>
    <cellStyle name="Обычный 13 10" xfId="1" xr:uid="{00000000-0005-0000-0000-000002000000}"/>
    <cellStyle name="Обычный 13 4 3 2" xfId="13" xr:uid="{00000000-0005-0000-0000-000003000000}"/>
    <cellStyle name="Обычный 20" xfId="5" xr:uid="{00000000-0005-0000-0000-000004000000}"/>
    <cellStyle name="Обычный_к думе 2009-2011 г. 2" xfId="2" xr:uid="{00000000-0005-0000-0000-000005000000}"/>
    <cellStyle name="Обычный_Лист1" xfId="14" xr:uid="{00000000-0005-0000-0000-000006000000}"/>
    <cellStyle name="Обычный_прил.3,5,7  к реш.  Расходы 2009-2011" xfId="11" xr:uid="{00000000-0005-0000-0000-000007000000}"/>
    <cellStyle name="Обычный_прил.4,6,8-11 к реш.  Расходы 2009-2011" xfId="10" xr:uid="{00000000-0005-0000-0000-000008000000}"/>
    <cellStyle name="Процентный" xfId="12" builtinId="5"/>
    <cellStyle name="Процентный 2" xfId="7" xr:uid="{00000000-0005-0000-0000-00000A000000}"/>
    <cellStyle name="Финансовый 2" xfId="4" xr:uid="{00000000-0005-0000-0000-00000B000000}"/>
    <cellStyle name="Финансовый 2 2" xfId="6" xr:uid="{00000000-0005-0000-0000-00000C000000}"/>
    <cellStyle name="Финансовый 2 2 2" xfId="9" xr:uid="{00000000-0005-0000-0000-00000D000000}"/>
    <cellStyle name="Финансовый 2 3" xfId="8" xr:uid="{00000000-0005-0000-0000-00000E000000}"/>
  </cellStyles>
  <dxfs count="0"/>
  <tableStyles count="0" defaultTableStyle="TableStyleMedium2" defaultPivotStyle="PivotStyleLight16"/>
  <colors>
    <mruColors>
      <color rgb="FFFFFFCC"/>
      <color rgb="FFFFCCFF"/>
      <color rgb="FF0000FF"/>
      <color rgb="FFFF99FF"/>
      <color rgb="FF66FF99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M57"/>
  <sheetViews>
    <sheetView zoomScaleNormal="100" workbookViewId="0">
      <selection activeCell="M14" sqref="M14"/>
    </sheetView>
  </sheetViews>
  <sheetFormatPr defaultRowHeight="15.75" x14ac:dyDescent="0.2"/>
  <cols>
    <col min="1" max="1" width="23.85546875" style="3" customWidth="1"/>
    <col min="2" max="2" width="68.140625" style="3" customWidth="1"/>
    <col min="3" max="3" width="13.85546875" style="3" hidden="1" customWidth="1"/>
    <col min="4" max="4" width="16.140625" style="3" hidden="1" customWidth="1"/>
    <col min="5" max="5" width="16.7109375" style="3" customWidth="1"/>
    <col min="6" max="6" width="14" style="3" hidden="1" customWidth="1"/>
    <col min="7" max="7" width="12.5703125" style="3" hidden="1" customWidth="1"/>
    <col min="8" max="8" width="16.42578125" style="3" customWidth="1"/>
    <col min="9" max="9" width="13.85546875" style="3" hidden="1" customWidth="1"/>
    <col min="10" max="10" width="12.28515625" style="3" hidden="1" customWidth="1"/>
    <col min="11" max="11" width="16.42578125" style="3" customWidth="1"/>
    <col min="12" max="257" width="9.140625" style="3"/>
    <col min="258" max="258" width="6.28515625" style="3" customWidth="1"/>
    <col min="259" max="259" width="24" style="3" customWidth="1"/>
    <col min="260" max="260" width="121.28515625" style="3" customWidth="1"/>
    <col min="261" max="263" width="15.7109375" style="3" customWidth="1"/>
    <col min="264" max="264" width="25.5703125" style="3" customWidth="1"/>
    <col min="265" max="265" width="23.5703125" style="3" customWidth="1"/>
    <col min="266" max="513" width="9.140625" style="3"/>
    <col min="514" max="514" width="6.28515625" style="3" customWidth="1"/>
    <col min="515" max="515" width="24" style="3" customWidth="1"/>
    <col min="516" max="516" width="121.28515625" style="3" customWidth="1"/>
    <col min="517" max="519" width="15.7109375" style="3" customWidth="1"/>
    <col min="520" max="520" width="25.5703125" style="3" customWidth="1"/>
    <col min="521" max="521" width="23.5703125" style="3" customWidth="1"/>
    <col min="522" max="769" width="9.140625" style="3"/>
    <col min="770" max="770" width="6.28515625" style="3" customWidth="1"/>
    <col min="771" max="771" width="24" style="3" customWidth="1"/>
    <col min="772" max="772" width="121.28515625" style="3" customWidth="1"/>
    <col min="773" max="775" width="15.7109375" style="3" customWidth="1"/>
    <col min="776" max="776" width="25.5703125" style="3" customWidth="1"/>
    <col min="777" max="777" width="23.5703125" style="3" customWidth="1"/>
    <col min="778" max="1025" width="9.140625" style="3"/>
    <col min="1026" max="1026" width="6.28515625" style="3" customWidth="1"/>
    <col min="1027" max="1027" width="24" style="3" customWidth="1"/>
    <col min="1028" max="1028" width="121.28515625" style="3" customWidth="1"/>
    <col min="1029" max="1031" width="15.7109375" style="3" customWidth="1"/>
    <col min="1032" max="1032" width="25.5703125" style="3" customWidth="1"/>
    <col min="1033" max="1033" width="23.5703125" style="3" customWidth="1"/>
    <col min="1034" max="1281" width="9.140625" style="3"/>
    <col min="1282" max="1282" width="6.28515625" style="3" customWidth="1"/>
    <col min="1283" max="1283" width="24" style="3" customWidth="1"/>
    <col min="1284" max="1284" width="121.28515625" style="3" customWidth="1"/>
    <col min="1285" max="1287" width="15.7109375" style="3" customWidth="1"/>
    <col min="1288" max="1288" width="25.5703125" style="3" customWidth="1"/>
    <col min="1289" max="1289" width="23.5703125" style="3" customWidth="1"/>
    <col min="1290" max="1537" width="9.140625" style="3"/>
    <col min="1538" max="1538" width="6.28515625" style="3" customWidth="1"/>
    <col min="1539" max="1539" width="24" style="3" customWidth="1"/>
    <col min="1540" max="1540" width="121.28515625" style="3" customWidth="1"/>
    <col min="1541" max="1543" width="15.7109375" style="3" customWidth="1"/>
    <col min="1544" max="1544" width="25.5703125" style="3" customWidth="1"/>
    <col min="1545" max="1545" width="23.5703125" style="3" customWidth="1"/>
    <col min="1546" max="1793" width="9.140625" style="3"/>
    <col min="1794" max="1794" width="6.28515625" style="3" customWidth="1"/>
    <col min="1795" max="1795" width="24" style="3" customWidth="1"/>
    <col min="1796" max="1796" width="121.28515625" style="3" customWidth="1"/>
    <col min="1797" max="1799" width="15.7109375" style="3" customWidth="1"/>
    <col min="1800" max="1800" width="25.5703125" style="3" customWidth="1"/>
    <col min="1801" max="1801" width="23.5703125" style="3" customWidth="1"/>
    <col min="1802" max="2049" width="9.140625" style="3"/>
    <col min="2050" max="2050" width="6.28515625" style="3" customWidth="1"/>
    <col min="2051" max="2051" width="24" style="3" customWidth="1"/>
    <col min="2052" max="2052" width="121.28515625" style="3" customWidth="1"/>
    <col min="2053" max="2055" width="15.7109375" style="3" customWidth="1"/>
    <col min="2056" max="2056" width="25.5703125" style="3" customWidth="1"/>
    <col min="2057" max="2057" width="23.5703125" style="3" customWidth="1"/>
    <col min="2058" max="2305" width="9.140625" style="3"/>
    <col min="2306" max="2306" width="6.28515625" style="3" customWidth="1"/>
    <col min="2307" max="2307" width="24" style="3" customWidth="1"/>
    <col min="2308" max="2308" width="121.28515625" style="3" customWidth="1"/>
    <col min="2309" max="2311" width="15.7109375" style="3" customWidth="1"/>
    <col min="2312" max="2312" width="25.5703125" style="3" customWidth="1"/>
    <col min="2313" max="2313" width="23.5703125" style="3" customWidth="1"/>
    <col min="2314" max="2561" width="9.140625" style="3"/>
    <col min="2562" max="2562" width="6.28515625" style="3" customWidth="1"/>
    <col min="2563" max="2563" width="24" style="3" customWidth="1"/>
    <col min="2564" max="2564" width="121.28515625" style="3" customWidth="1"/>
    <col min="2565" max="2567" width="15.7109375" style="3" customWidth="1"/>
    <col min="2568" max="2568" width="25.5703125" style="3" customWidth="1"/>
    <col min="2569" max="2569" width="23.5703125" style="3" customWidth="1"/>
    <col min="2570" max="2817" width="9.140625" style="3"/>
    <col min="2818" max="2818" width="6.28515625" style="3" customWidth="1"/>
    <col min="2819" max="2819" width="24" style="3" customWidth="1"/>
    <col min="2820" max="2820" width="121.28515625" style="3" customWidth="1"/>
    <col min="2821" max="2823" width="15.7109375" style="3" customWidth="1"/>
    <col min="2824" max="2824" width="25.5703125" style="3" customWidth="1"/>
    <col min="2825" max="2825" width="23.5703125" style="3" customWidth="1"/>
    <col min="2826" max="3073" width="9.140625" style="3"/>
    <col min="3074" max="3074" width="6.28515625" style="3" customWidth="1"/>
    <col min="3075" max="3075" width="24" style="3" customWidth="1"/>
    <col min="3076" max="3076" width="121.28515625" style="3" customWidth="1"/>
    <col min="3077" max="3079" width="15.7109375" style="3" customWidth="1"/>
    <col min="3080" max="3080" width="25.5703125" style="3" customWidth="1"/>
    <col min="3081" max="3081" width="23.5703125" style="3" customWidth="1"/>
    <col min="3082" max="3329" width="9.140625" style="3"/>
    <col min="3330" max="3330" width="6.28515625" style="3" customWidth="1"/>
    <col min="3331" max="3331" width="24" style="3" customWidth="1"/>
    <col min="3332" max="3332" width="121.28515625" style="3" customWidth="1"/>
    <col min="3333" max="3335" width="15.7109375" style="3" customWidth="1"/>
    <col min="3336" max="3336" width="25.5703125" style="3" customWidth="1"/>
    <col min="3337" max="3337" width="23.5703125" style="3" customWidth="1"/>
    <col min="3338" max="3585" width="9.140625" style="3"/>
    <col min="3586" max="3586" width="6.28515625" style="3" customWidth="1"/>
    <col min="3587" max="3587" width="24" style="3" customWidth="1"/>
    <col min="3588" max="3588" width="121.28515625" style="3" customWidth="1"/>
    <col min="3589" max="3591" width="15.7109375" style="3" customWidth="1"/>
    <col min="3592" max="3592" width="25.5703125" style="3" customWidth="1"/>
    <col min="3593" max="3593" width="23.5703125" style="3" customWidth="1"/>
    <col min="3594" max="3841" width="9.140625" style="3"/>
    <col min="3842" max="3842" width="6.28515625" style="3" customWidth="1"/>
    <col min="3843" max="3843" width="24" style="3" customWidth="1"/>
    <col min="3844" max="3844" width="121.28515625" style="3" customWidth="1"/>
    <col min="3845" max="3847" width="15.7109375" style="3" customWidth="1"/>
    <col min="3848" max="3848" width="25.5703125" style="3" customWidth="1"/>
    <col min="3849" max="3849" width="23.5703125" style="3" customWidth="1"/>
    <col min="3850" max="4097" width="9.140625" style="3"/>
    <col min="4098" max="4098" width="6.28515625" style="3" customWidth="1"/>
    <col min="4099" max="4099" width="24" style="3" customWidth="1"/>
    <col min="4100" max="4100" width="121.28515625" style="3" customWidth="1"/>
    <col min="4101" max="4103" width="15.7109375" style="3" customWidth="1"/>
    <col min="4104" max="4104" width="25.5703125" style="3" customWidth="1"/>
    <col min="4105" max="4105" width="23.5703125" style="3" customWidth="1"/>
    <col min="4106" max="4353" width="9.140625" style="3"/>
    <col min="4354" max="4354" width="6.28515625" style="3" customWidth="1"/>
    <col min="4355" max="4355" width="24" style="3" customWidth="1"/>
    <col min="4356" max="4356" width="121.28515625" style="3" customWidth="1"/>
    <col min="4357" max="4359" width="15.7109375" style="3" customWidth="1"/>
    <col min="4360" max="4360" width="25.5703125" style="3" customWidth="1"/>
    <col min="4361" max="4361" width="23.5703125" style="3" customWidth="1"/>
    <col min="4362" max="4609" width="9.140625" style="3"/>
    <col min="4610" max="4610" width="6.28515625" style="3" customWidth="1"/>
    <col min="4611" max="4611" width="24" style="3" customWidth="1"/>
    <col min="4612" max="4612" width="121.28515625" style="3" customWidth="1"/>
    <col min="4613" max="4615" width="15.7109375" style="3" customWidth="1"/>
    <col min="4616" max="4616" width="25.5703125" style="3" customWidth="1"/>
    <col min="4617" max="4617" width="23.5703125" style="3" customWidth="1"/>
    <col min="4618" max="4865" width="9.140625" style="3"/>
    <col min="4866" max="4866" width="6.28515625" style="3" customWidth="1"/>
    <col min="4867" max="4867" width="24" style="3" customWidth="1"/>
    <col min="4868" max="4868" width="121.28515625" style="3" customWidth="1"/>
    <col min="4869" max="4871" width="15.7109375" style="3" customWidth="1"/>
    <col min="4872" max="4872" width="25.5703125" style="3" customWidth="1"/>
    <col min="4873" max="4873" width="23.5703125" style="3" customWidth="1"/>
    <col min="4874" max="5121" width="9.140625" style="3"/>
    <col min="5122" max="5122" width="6.28515625" style="3" customWidth="1"/>
    <col min="5123" max="5123" width="24" style="3" customWidth="1"/>
    <col min="5124" max="5124" width="121.28515625" style="3" customWidth="1"/>
    <col min="5125" max="5127" width="15.7109375" style="3" customWidth="1"/>
    <col min="5128" max="5128" width="25.5703125" style="3" customWidth="1"/>
    <col min="5129" max="5129" width="23.5703125" style="3" customWidth="1"/>
    <col min="5130" max="5377" width="9.140625" style="3"/>
    <col min="5378" max="5378" width="6.28515625" style="3" customWidth="1"/>
    <col min="5379" max="5379" width="24" style="3" customWidth="1"/>
    <col min="5380" max="5380" width="121.28515625" style="3" customWidth="1"/>
    <col min="5381" max="5383" width="15.7109375" style="3" customWidth="1"/>
    <col min="5384" max="5384" width="25.5703125" style="3" customWidth="1"/>
    <col min="5385" max="5385" width="23.5703125" style="3" customWidth="1"/>
    <col min="5386" max="5633" width="9.140625" style="3"/>
    <col min="5634" max="5634" width="6.28515625" style="3" customWidth="1"/>
    <col min="5635" max="5635" width="24" style="3" customWidth="1"/>
    <col min="5636" max="5636" width="121.28515625" style="3" customWidth="1"/>
    <col min="5637" max="5639" width="15.7109375" style="3" customWidth="1"/>
    <col min="5640" max="5640" width="25.5703125" style="3" customWidth="1"/>
    <col min="5641" max="5641" width="23.5703125" style="3" customWidth="1"/>
    <col min="5642" max="5889" width="9.140625" style="3"/>
    <col min="5890" max="5890" width="6.28515625" style="3" customWidth="1"/>
    <col min="5891" max="5891" width="24" style="3" customWidth="1"/>
    <col min="5892" max="5892" width="121.28515625" style="3" customWidth="1"/>
    <col min="5893" max="5895" width="15.7109375" style="3" customWidth="1"/>
    <col min="5896" max="5896" width="25.5703125" style="3" customWidth="1"/>
    <col min="5897" max="5897" width="23.5703125" style="3" customWidth="1"/>
    <col min="5898" max="6145" width="9.140625" style="3"/>
    <col min="6146" max="6146" width="6.28515625" style="3" customWidth="1"/>
    <col min="6147" max="6147" width="24" style="3" customWidth="1"/>
    <col min="6148" max="6148" width="121.28515625" style="3" customWidth="1"/>
    <col min="6149" max="6151" width="15.7109375" style="3" customWidth="1"/>
    <col min="6152" max="6152" width="25.5703125" style="3" customWidth="1"/>
    <col min="6153" max="6153" width="23.5703125" style="3" customWidth="1"/>
    <col min="6154" max="6401" width="9.140625" style="3"/>
    <col min="6402" max="6402" width="6.28515625" style="3" customWidth="1"/>
    <col min="6403" max="6403" width="24" style="3" customWidth="1"/>
    <col min="6404" max="6404" width="121.28515625" style="3" customWidth="1"/>
    <col min="6405" max="6407" width="15.7109375" style="3" customWidth="1"/>
    <col min="6408" max="6408" width="25.5703125" style="3" customWidth="1"/>
    <col min="6409" max="6409" width="23.5703125" style="3" customWidth="1"/>
    <col min="6410" max="6657" width="9.140625" style="3"/>
    <col min="6658" max="6658" width="6.28515625" style="3" customWidth="1"/>
    <col min="6659" max="6659" width="24" style="3" customWidth="1"/>
    <col min="6660" max="6660" width="121.28515625" style="3" customWidth="1"/>
    <col min="6661" max="6663" width="15.7109375" style="3" customWidth="1"/>
    <col min="6664" max="6664" width="25.5703125" style="3" customWidth="1"/>
    <col min="6665" max="6665" width="23.5703125" style="3" customWidth="1"/>
    <col min="6666" max="6913" width="9.140625" style="3"/>
    <col min="6914" max="6914" width="6.28515625" style="3" customWidth="1"/>
    <col min="6915" max="6915" width="24" style="3" customWidth="1"/>
    <col min="6916" max="6916" width="121.28515625" style="3" customWidth="1"/>
    <col min="6917" max="6919" width="15.7109375" style="3" customWidth="1"/>
    <col min="6920" max="6920" width="25.5703125" style="3" customWidth="1"/>
    <col min="6921" max="6921" width="23.5703125" style="3" customWidth="1"/>
    <col min="6922" max="7169" width="9.140625" style="3"/>
    <col min="7170" max="7170" width="6.28515625" style="3" customWidth="1"/>
    <col min="7171" max="7171" width="24" style="3" customWidth="1"/>
    <col min="7172" max="7172" width="121.28515625" style="3" customWidth="1"/>
    <col min="7173" max="7175" width="15.7109375" style="3" customWidth="1"/>
    <col min="7176" max="7176" width="25.5703125" style="3" customWidth="1"/>
    <col min="7177" max="7177" width="23.5703125" style="3" customWidth="1"/>
    <col min="7178" max="7425" width="9.140625" style="3"/>
    <col min="7426" max="7426" width="6.28515625" style="3" customWidth="1"/>
    <col min="7427" max="7427" width="24" style="3" customWidth="1"/>
    <col min="7428" max="7428" width="121.28515625" style="3" customWidth="1"/>
    <col min="7429" max="7431" width="15.7109375" style="3" customWidth="1"/>
    <col min="7432" max="7432" width="25.5703125" style="3" customWidth="1"/>
    <col min="7433" max="7433" width="23.5703125" style="3" customWidth="1"/>
    <col min="7434" max="7681" width="9.140625" style="3"/>
    <col min="7682" max="7682" width="6.28515625" style="3" customWidth="1"/>
    <col min="7683" max="7683" width="24" style="3" customWidth="1"/>
    <col min="7684" max="7684" width="121.28515625" style="3" customWidth="1"/>
    <col min="7685" max="7687" width="15.7109375" style="3" customWidth="1"/>
    <col min="7688" max="7688" width="25.5703125" style="3" customWidth="1"/>
    <col min="7689" max="7689" width="23.5703125" style="3" customWidth="1"/>
    <col min="7690" max="7937" width="9.140625" style="3"/>
    <col min="7938" max="7938" width="6.28515625" style="3" customWidth="1"/>
    <col min="7939" max="7939" width="24" style="3" customWidth="1"/>
    <col min="7940" max="7940" width="121.28515625" style="3" customWidth="1"/>
    <col min="7941" max="7943" width="15.7109375" style="3" customWidth="1"/>
    <col min="7944" max="7944" width="25.5703125" style="3" customWidth="1"/>
    <col min="7945" max="7945" width="23.5703125" style="3" customWidth="1"/>
    <col min="7946" max="8193" width="9.140625" style="3"/>
    <col min="8194" max="8194" width="6.28515625" style="3" customWidth="1"/>
    <col min="8195" max="8195" width="24" style="3" customWidth="1"/>
    <col min="8196" max="8196" width="121.28515625" style="3" customWidth="1"/>
    <col min="8197" max="8199" width="15.7109375" style="3" customWidth="1"/>
    <col min="8200" max="8200" width="25.5703125" style="3" customWidth="1"/>
    <col min="8201" max="8201" width="23.5703125" style="3" customWidth="1"/>
    <col min="8202" max="8449" width="9.140625" style="3"/>
    <col min="8450" max="8450" width="6.28515625" style="3" customWidth="1"/>
    <col min="8451" max="8451" width="24" style="3" customWidth="1"/>
    <col min="8452" max="8452" width="121.28515625" style="3" customWidth="1"/>
    <col min="8453" max="8455" width="15.7109375" style="3" customWidth="1"/>
    <col min="8456" max="8456" width="25.5703125" style="3" customWidth="1"/>
    <col min="8457" max="8457" width="23.5703125" style="3" customWidth="1"/>
    <col min="8458" max="8705" width="9.140625" style="3"/>
    <col min="8706" max="8706" width="6.28515625" style="3" customWidth="1"/>
    <col min="8707" max="8707" width="24" style="3" customWidth="1"/>
    <col min="8708" max="8708" width="121.28515625" style="3" customWidth="1"/>
    <col min="8709" max="8711" width="15.7109375" style="3" customWidth="1"/>
    <col min="8712" max="8712" width="25.5703125" style="3" customWidth="1"/>
    <col min="8713" max="8713" width="23.5703125" style="3" customWidth="1"/>
    <col min="8714" max="8961" width="9.140625" style="3"/>
    <col min="8962" max="8962" width="6.28515625" style="3" customWidth="1"/>
    <col min="8963" max="8963" width="24" style="3" customWidth="1"/>
    <col min="8964" max="8964" width="121.28515625" style="3" customWidth="1"/>
    <col min="8965" max="8967" width="15.7109375" style="3" customWidth="1"/>
    <col min="8968" max="8968" width="25.5703125" style="3" customWidth="1"/>
    <col min="8969" max="8969" width="23.5703125" style="3" customWidth="1"/>
    <col min="8970" max="9217" width="9.140625" style="3"/>
    <col min="9218" max="9218" width="6.28515625" style="3" customWidth="1"/>
    <col min="9219" max="9219" width="24" style="3" customWidth="1"/>
    <col min="9220" max="9220" width="121.28515625" style="3" customWidth="1"/>
    <col min="9221" max="9223" width="15.7109375" style="3" customWidth="1"/>
    <col min="9224" max="9224" width="25.5703125" style="3" customWidth="1"/>
    <col min="9225" max="9225" width="23.5703125" style="3" customWidth="1"/>
    <col min="9226" max="9473" width="9.140625" style="3"/>
    <col min="9474" max="9474" width="6.28515625" style="3" customWidth="1"/>
    <col min="9475" max="9475" width="24" style="3" customWidth="1"/>
    <col min="9476" max="9476" width="121.28515625" style="3" customWidth="1"/>
    <col min="9477" max="9479" width="15.7109375" style="3" customWidth="1"/>
    <col min="9480" max="9480" width="25.5703125" style="3" customWidth="1"/>
    <col min="9481" max="9481" width="23.5703125" style="3" customWidth="1"/>
    <col min="9482" max="9729" width="9.140625" style="3"/>
    <col min="9730" max="9730" width="6.28515625" style="3" customWidth="1"/>
    <col min="9731" max="9731" width="24" style="3" customWidth="1"/>
    <col min="9732" max="9732" width="121.28515625" style="3" customWidth="1"/>
    <col min="9733" max="9735" width="15.7109375" style="3" customWidth="1"/>
    <col min="9736" max="9736" width="25.5703125" style="3" customWidth="1"/>
    <col min="9737" max="9737" width="23.5703125" style="3" customWidth="1"/>
    <col min="9738" max="9985" width="9.140625" style="3"/>
    <col min="9986" max="9986" width="6.28515625" style="3" customWidth="1"/>
    <col min="9987" max="9987" width="24" style="3" customWidth="1"/>
    <col min="9988" max="9988" width="121.28515625" style="3" customWidth="1"/>
    <col min="9989" max="9991" width="15.7109375" style="3" customWidth="1"/>
    <col min="9992" max="9992" width="25.5703125" style="3" customWidth="1"/>
    <col min="9993" max="9993" width="23.5703125" style="3" customWidth="1"/>
    <col min="9994" max="10241" width="9.140625" style="3"/>
    <col min="10242" max="10242" width="6.28515625" style="3" customWidth="1"/>
    <col min="10243" max="10243" width="24" style="3" customWidth="1"/>
    <col min="10244" max="10244" width="121.28515625" style="3" customWidth="1"/>
    <col min="10245" max="10247" width="15.7109375" style="3" customWidth="1"/>
    <col min="10248" max="10248" width="25.5703125" style="3" customWidth="1"/>
    <col min="10249" max="10249" width="23.5703125" style="3" customWidth="1"/>
    <col min="10250" max="10497" width="9.140625" style="3"/>
    <col min="10498" max="10498" width="6.28515625" style="3" customWidth="1"/>
    <col min="10499" max="10499" width="24" style="3" customWidth="1"/>
    <col min="10500" max="10500" width="121.28515625" style="3" customWidth="1"/>
    <col min="10501" max="10503" width="15.7109375" style="3" customWidth="1"/>
    <col min="10504" max="10504" width="25.5703125" style="3" customWidth="1"/>
    <col min="10505" max="10505" width="23.5703125" style="3" customWidth="1"/>
    <col min="10506" max="10753" width="9.140625" style="3"/>
    <col min="10754" max="10754" width="6.28515625" style="3" customWidth="1"/>
    <col min="10755" max="10755" width="24" style="3" customWidth="1"/>
    <col min="10756" max="10756" width="121.28515625" style="3" customWidth="1"/>
    <col min="10757" max="10759" width="15.7109375" style="3" customWidth="1"/>
    <col min="10760" max="10760" width="25.5703125" style="3" customWidth="1"/>
    <col min="10761" max="10761" width="23.5703125" style="3" customWidth="1"/>
    <col min="10762" max="11009" width="9.140625" style="3"/>
    <col min="11010" max="11010" width="6.28515625" style="3" customWidth="1"/>
    <col min="11011" max="11011" width="24" style="3" customWidth="1"/>
    <col min="11012" max="11012" width="121.28515625" style="3" customWidth="1"/>
    <col min="11013" max="11015" width="15.7109375" style="3" customWidth="1"/>
    <col min="11016" max="11016" width="25.5703125" style="3" customWidth="1"/>
    <col min="11017" max="11017" width="23.5703125" style="3" customWidth="1"/>
    <col min="11018" max="11265" width="9.140625" style="3"/>
    <col min="11266" max="11266" width="6.28515625" style="3" customWidth="1"/>
    <col min="11267" max="11267" width="24" style="3" customWidth="1"/>
    <col min="11268" max="11268" width="121.28515625" style="3" customWidth="1"/>
    <col min="11269" max="11271" width="15.7109375" style="3" customWidth="1"/>
    <col min="11272" max="11272" width="25.5703125" style="3" customWidth="1"/>
    <col min="11273" max="11273" width="23.5703125" style="3" customWidth="1"/>
    <col min="11274" max="11521" width="9.140625" style="3"/>
    <col min="11522" max="11522" width="6.28515625" style="3" customWidth="1"/>
    <col min="11523" max="11523" width="24" style="3" customWidth="1"/>
    <col min="11524" max="11524" width="121.28515625" style="3" customWidth="1"/>
    <col min="11525" max="11527" width="15.7109375" style="3" customWidth="1"/>
    <col min="11528" max="11528" width="25.5703125" style="3" customWidth="1"/>
    <col min="11529" max="11529" width="23.5703125" style="3" customWidth="1"/>
    <col min="11530" max="11777" width="9.140625" style="3"/>
    <col min="11778" max="11778" width="6.28515625" style="3" customWidth="1"/>
    <col min="11779" max="11779" width="24" style="3" customWidth="1"/>
    <col min="11780" max="11780" width="121.28515625" style="3" customWidth="1"/>
    <col min="11781" max="11783" width="15.7109375" style="3" customWidth="1"/>
    <col min="11784" max="11784" width="25.5703125" style="3" customWidth="1"/>
    <col min="11785" max="11785" width="23.5703125" style="3" customWidth="1"/>
    <col min="11786" max="12033" width="9.140625" style="3"/>
    <col min="12034" max="12034" width="6.28515625" style="3" customWidth="1"/>
    <col min="12035" max="12035" width="24" style="3" customWidth="1"/>
    <col min="12036" max="12036" width="121.28515625" style="3" customWidth="1"/>
    <col min="12037" max="12039" width="15.7109375" style="3" customWidth="1"/>
    <col min="12040" max="12040" width="25.5703125" style="3" customWidth="1"/>
    <col min="12041" max="12041" width="23.5703125" style="3" customWidth="1"/>
    <col min="12042" max="12289" width="9.140625" style="3"/>
    <col min="12290" max="12290" width="6.28515625" style="3" customWidth="1"/>
    <col min="12291" max="12291" width="24" style="3" customWidth="1"/>
    <col min="12292" max="12292" width="121.28515625" style="3" customWidth="1"/>
    <col min="12293" max="12295" width="15.7109375" style="3" customWidth="1"/>
    <col min="12296" max="12296" width="25.5703125" style="3" customWidth="1"/>
    <col min="12297" max="12297" width="23.5703125" style="3" customWidth="1"/>
    <col min="12298" max="12545" width="9.140625" style="3"/>
    <col min="12546" max="12546" width="6.28515625" style="3" customWidth="1"/>
    <col min="12547" max="12547" width="24" style="3" customWidth="1"/>
    <col min="12548" max="12548" width="121.28515625" style="3" customWidth="1"/>
    <col min="12549" max="12551" width="15.7109375" style="3" customWidth="1"/>
    <col min="12552" max="12552" width="25.5703125" style="3" customWidth="1"/>
    <col min="12553" max="12553" width="23.5703125" style="3" customWidth="1"/>
    <col min="12554" max="12801" width="9.140625" style="3"/>
    <col min="12802" max="12802" width="6.28515625" style="3" customWidth="1"/>
    <col min="12803" max="12803" width="24" style="3" customWidth="1"/>
    <col min="12804" max="12804" width="121.28515625" style="3" customWidth="1"/>
    <col min="12805" max="12807" width="15.7109375" style="3" customWidth="1"/>
    <col min="12808" max="12808" width="25.5703125" style="3" customWidth="1"/>
    <col min="12809" max="12809" width="23.5703125" style="3" customWidth="1"/>
    <col min="12810" max="13057" width="9.140625" style="3"/>
    <col min="13058" max="13058" width="6.28515625" style="3" customWidth="1"/>
    <col min="13059" max="13059" width="24" style="3" customWidth="1"/>
    <col min="13060" max="13060" width="121.28515625" style="3" customWidth="1"/>
    <col min="13061" max="13063" width="15.7109375" style="3" customWidth="1"/>
    <col min="13064" max="13064" width="25.5703125" style="3" customWidth="1"/>
    <col min="13065" max="13065" width="23.5703125" style="3" customWidth="1"/>
    <col min="13066" max="13313" width="9.140625" style="3"/>
    <col min="13314" max="13314" width="6.28515625" style="3" customWidth="1"/>
    <col min="13315" max="13315" width="24" style="3" customWidth="1"/>
    <col min="13316" max="13316" width="121.28515625" style="3" customWidth="1"/>
    <col min="13317" max="13319" width="15.7109375" style="3" customWidth="1"/>
    <col min="13320" max="13320" width="25.5703125" style="3" customWidth="1"/>
    <col min="13321" max="13321" width="23.5703125" style="3" customWidth="1"/>
    <col min="13322" max="13569" width="9.140625" style="3"/>
    <col min="13570" max="13570" width="6.28515625" style="3" customWidth="1"/>
    <col min="13571" max="13571" width="24" style="3" customWidth="1"/>
    <col min="13572" max="13572" width="121.28515625" style="3" customWidth="1"/>
    <col min="13573" max="13575" width="15.7109375" style="3" customWidth="1"/>
    <col min="13576" max="13576" width="25.5703125" style="3" customWidth="1"/>
    <col min="13577" max="13577" width="23.5703125" style="3" customWidth="1"/>
    <col min="13578" max="13825" width="9.140625" style="3"/>
    <col min="13826" max="13826" width="6.28515625" style="3" customWidth="1"/>
    <col min="13827" max="13827" width="24" style="3" customWidth="1"/>
    <col min="13828" max="13828" width="121.28515625" style="3" customWidth="1"/>
    <col min="13829" max="13831" width="15.7109375" style="3" customWidth="1"/>
    <col min="13832" max="13832" width="25.5703125" style="3" customWidth="1"/>
    <col min="13833" max="13833" width="23.5703125" style="3" customWidth="1"/>
    <col min="13834" max="14081" width="9.140625" style="3"/>
    <col min="14082" max="14082" width="6.28515625" style="3" customWidth="1"/>
    <col min="14083" max="14083" width="24" style="3" customWidth="1"/>
    <col min="14084" max="14084" width="121.28515625" style="3" customWidth="1"/>
    <col min="14085" max="14087" width="15.7109375" style="3" customWidth="1"/>
    <col min="14088" max="14088" width="25.5703125" style="3" customWidth="1"/>
    <col min="14089" max="14089" width="23.5703125" style="3" customWidth="1"/>
    <col min="14090" max="14337" width="9.140625" style="3"/>
    <col min="14338" max="14338" width="6.28515625" style="3" customWidth="1"/>
    <col min="14339" max="14339" width="24" style="3" customWidth="1"/>
    <col min="14340" max="14340" width="121.28515625" style="3" customWidth="1"/>
    <col min="14341" max="14343" width="15.7109375" style="3" customWidth="1"/>
    <col min="14344" max="14344" width="25.5703125" style="3" customWidth="1"/>
    <col min="14345" max="14345" width="23.5703125" style="3" customWidth="1"/>
    <col min="14346" max="14593" width="9.140625" style="3"/>
    <col min="14594" max="14594" width="6.28515625" style="3" customWidth="1"/>
    <col min="14595" max="14595" width="24" style="3" customWidth="1"/>
    <col min="14596" max="14596" width="121.28515625" style="3" customWidth="1"/>
    <col min="14597" max="14599" width="15.7109375" style="3" customWidth="1"/>
    <col min="14600" max="14600" width="25.5703125" style="3" customWidth="1"/>
    <col min="14601" max="14601" width="23.5703125" style="3" customWidth="1"/>
    <col min="14602" max="14849" width="9.140625" style="3"/>
    <col min="14850" max="14850" width="6.28515625" style="3" customWidth="1"/>
    <col min="14851" max="14851" width="24" style="3" customWidth="1"/>
    <col min="14852" max="14852" width="121.28515625" style="3" customWidth="1"/>
    <col min="14853" max="14855" width="15.7109375" style="3" customWidth="1"/>
    <col min="14856" max="14856" width="25.5703125" style="3" customWidth="1"/>
    <col min="14857" max="14857" width="23.5703125" style="3" customWidth="1"/>
    <col min="14858" max="15105" width="9.140625" style="3"/>
    <col min="15106" max="15106" width="6.28515625" style="3" customWidth="1"/>
    <col min="15107" max="15107" width="24" style="3" customWidth="1"/>
    <col min="15108" max="15108" width="121.28515625" style="3" customWidth="1"/>
    <col min="15109" max="15111" width="15.7109375" style="3" customWidth="1"/>
    <col min="15112" max="15112" width="25.5703125" style="3" customWidth="1"/>
    <col min="15113" max="15113" width="23.5703125" style="3" customWidth="1"/>
    <col min="15114" max="15361" width="9.140625" style="3"/>
    <col min="15362" max="15362" width="6.28515625" style="3" customWidth="1"/>
    <col min="15363" max="15363" width="24" style="3" customWidth="1"/>
    <col min="15364" max="15364" width="121.28515625" style="3" customWidth="1"/>
    <col min="15365" max="15367" width="15.7109375" style="3" customWidth="1"/>
    <col min="15368" max="15368" width="25.5703125" style="3" customWidth="1"/>
    <col min="15369" max="15369" width="23.5703125" style="3" customWidth="1"/>
    <col min="15370" max="15617" width="9.140625" style="3"/>
    <col min="15618" max="15618" width="6.28515625" style="3" customWidth="1"/>
    <col min="15619" max="15619" width="24" style="3" customWidth="1"/>
    <col min="15620" max="15620" width="121.28515625" style="3" customWidth="1"/>
    <col min="15621" max="15623" width="15.7109375" style="3" customWidth="1"/>
    <col min="15624" max="15624" width="25.5703125" style="3" customWidth="1"/>
    <col min="15625" max="15625" width="23.5703125" style="3" customWidth="1"/>
    <col min="15626" max="15873" width="9.140625" style="3"/>
    <col min="15874" max="15874" width="6.28515625" style="3" customWidth="1"/>
    <col min="15875" max="15875" width="24" style="3" customWidth="1"/>
    <col min="15876" max="15876" width="121.28515625" style="3" customWidth="1"/>
    <col min="15877" max="15879" width="15.7109375" style="3" customWidth="1"/>
    <col min="15880" max="15880" width="25.5703125" style="3" customWidth="1"/>
    <col min="15881" max="15881" width="23.5703125" style="3" customWidth="1"/>
    <col min="15882" max="16129" width="9.140625" style="3"/>
    <col min="16130" max="16130" width="6.28515625" style="3" customWidth="1"/>
    <col min="16131" max="16131" width="24" style="3" customWidth="1"/>
    <col min="16132" max="16132" width="121.28515625" style="3" customWidth="1"/>
    <col min="16133" max="16135" width="15.7109375" style="3" customWidth="1"/>
    <col min="16136" max="16136" width="25.5703125" style="3" customWidth="1"/>
    <col min="16137" max="16137" width="23.5703125" style="3" customWidth="1"/>
    <col min="16138" max="16384" width="9.140625" style="3"/>
  </cols>
  <sheetData>
    <row r="1" spans="1:13" ht="17.25" customHeight="1" x14ac:dyDescent="0.2">
      <c r="E1" s="24" t="s">
        <v>693</v>
      </c>
      <c r="G1" s="24"/>
      <c r="H1" s="24"/>
      <c r="I1" s="24"/>
      <c r="J1" s="24"/>
      <c r="K1" s="24"/>
    </row>
    <row r="2" spans="1:13" ht="17.25" customHeight="1" x14ac:dyDescent="0.2">
      <c r="E2" s="3" t="s">
        <v>770</v>
      </c>
      <c r="M2" s="155"/>
    </row>
    <row r="3" spans="1:13" ht="17.25" customHeight="1" x14ac:dyDescent="0.2">
      <c r="E3" s="3" t="s">
        <v>771</v>
      </c>
      <c r="M3" s="155"/>
    </row>
    <row r="4" spans="1:13" ht="17.25" customHeight="1" x14ac:dyDescent="0.2">
      <c r="A4" s="156"/>
      <c r="B4" s="156"/>
      <c r="C4" s="156"/>
      <c r="D4" s="156"/>
      <c r="E4" s="3" t="s">
        <v>911</v>
      </c>
      <c r="M4" s="155"/>
    </row>
    <row r="5" spans="1:13" x14ac:dyDescent="0.2">
      <c r="M5" s="155"/>
    </row>
    <row r="6" spans="1:13" ht="35.25" customHeight="1" x14ac:dyDescent="0.25">
      <c r="A6" s="220" t="s">
        <v>959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10"/>
      <c r="M6" s="155"/>
    </row>
    <row r="7" spans="1:13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M7" s="155"/>
    </row>
    <row r="8" spans="1:13" ht="19.5" customHeight="1" x14ac:dyDescent="0.2">
      <c r="C8" s="221"/>
      <c r="D8" s="221"/>
      <c r="E8" s="221"/>
      <c r="F8" s="221"/>
      <c r="K8" s="99" t="s">
        <v>586</v>
      </c>
    </row>
    <row r="9" spans="1:13" s="155" customFormat="1" ht="38.25" customHeight="1" x14ac:dyDescent="0.2">
      <c r="A9" s="103" t="s">
        <v>772</v>
      </c>
      <c r="B9" s="103" t="s">
        <v>654</v>
      </c>
      <c r="C9" s="103" t="s">
        <v>933</v>
      </c>
      <c r="D9" s="103" t="s">
        <v>900</v>
      </c>
      <c r="E9" s="103" t="s">
        <v>589</v>
      </c>
      <c r="F9" s="103" t="s">
        <v>957</v>
      </c>
      <c r="G9" s="103" t="s">
        <v>900</v>
      </c>
      <c r="H9" s="103" t="s">
        <v>598</v>
      </c>
      <c r="I9" s="103" t="s">
        <v>958</v>
      </c>
      <c r="J9" s="103" t="s">
        <v>900</v>
      </c>
      <c r="K9" s="103" t="s">
        <v>696</v>
      </c>
    </row>
    <row r="10" spans="1:13" s="155" customFormat="1" x14ac:dyDescent="0.2">
      <c r="A10" s="104" t="s">
        <v>404</v>
      </c>
      <c r="B10" s="104" t="s">
        <v>405</v>
      </c>
      <c r="C10" s="209" t="s">
        <v>927</v>
      </c>
      <c r="D10" s="209" t="s">
        <v>928</v>
      </c>
      <c r="E10" s="104" t="s">
        <v>465</v>
      </c>
      <c r="F10" s="209" t="s">
        <v>929</v>
      </c>
      <c r="G10" s="209" t="s">
        <v>930</v>
      </c>
      <c r="H10" s="104" t="s">
        <v>406</v>
      </c>
      <c r="I10" s="209" t="s">
        <v>931</v>
      </c>
      <c r="J10" s="209" t="s">
        <v>932</v>
      </c>
      <c r="K10" s="104" t="s">
        <v>577</v>
      </c>
    </row>
    <row r="11" spans="1:13" ht="20.25" customHeight="1" x14ac:dyDescent="0.25">
      <c r="A11" s="113" t="s">
        <v>956</v>
      </c>
      <c r="B11" s="206" t="s">
        <v>655</v>
      </c>
      <c r="C11" s="75">
        <f>C12+C14+C16+C20+C23+C26+C35+C37+C40+C45+C46</f>
        <v>1683839.3</v>
      </c>
      <c r="D11" s="183">
        <f>D12+D20</f>
        <v>35000</v>
      </c>
      <c r="E11" s="183">
        <f>C11+D11</f>
        <v>1718839.3</v>
      </c>
      <c r="F11" s="75">
        <f>F12+F14+F16+F20+F23+F26+F35+F37+F40+F45+F46</f>
        <v>1771524.1</v>
      </c>
      <c r="G11" s="75">
        <v>0</v>
      </c>
      <c r="H11" s="75">
        <f>H12+H14+H16+H20+H23+H26+H35+H37+H40+H45+H46</f>
        <v>1771524.1</v>
      </c>
      <c r="I11" s="75">
        <f>I12+I14+I16+I20+I23+I26+I35+I37+I40+I45+I46</f>
        <v>1821303.5</v>
      </c>
      <c r="J11" s="75">
        <v>0</v>
      </c>
      <c r="K11" s="75">
        <f>K12+K14+K16+K20+K23+K26+K35+K37+K40+K45+K46</f>
        <v>1821303.5</v>
      </c>
    </row>
    <row r="12" spans="1:13" ht="21.75" customHeight="1" x14ac:dyDescent="0.25">
      <c r="A12" s="113" t="s">
        <v>955</v>
      </c>
      <c r="B12" s="206" t="s">
        <v>773</v>
      </c>
      <c r="C12" s="75">
        <v>1084392</v>
      </c>
      <c r="D12" s="75">
        <f>D13</f>
        <v>25000</v>
      </c>
      <c r="E12" s="75">
        <f>C12+D12</f>
        <v>1109392</v>
      </c>
      <c r="F12" s="75">
        <f>F13</f>
        <v>1179414</v>
      </c>
      <c r="G12" s="75">
        <v>0</v>
      </c>
      <c r="H12" s="75">
        <f>H13</f>
        <v>1179414</v>
      </c>
      <c r="I12" s="75">
        <f>I13</f>
        <v>1234040</v>
      </c>
      <c r="J12" s="75">
        <v>0</v>
      </c>
      <c r="K12" s="75">
        <f>K13</f>
        <v>1234040</v>
      </c>
    </row>
    <row r="13" spans="1:13" ht="20.25" customHeight="1" x14ac:dyDescent="0.25">
      <c r="A13" s="115" t="s">
        <v>774</v>
      </c>
      <c r="B13" s="149" t="s">
        <v>775</v>
      </c>
      <c r="C13" s="76">
        <v>1084392</v>
      </c>
      <c r="D13" s="174">
        <v>25000</v>
      </c>
      <c r="E13" s="174">
        <f>C13+D13</f>
        <v>1109392</v>
      </c>
      <c r="F13" s="76">
        <f>1184414-5000</f>
        <v>1179414</v>
      </c>
      <c r="G13" s="76">
        <v>0</v>
      </c>
      <c r="H13" s="76">
        <f>1184414-5000</f>
        <v>1179414</v>
      </c>
      <c r="I13" s="76">
        <f>1215976+18064</f>
        <v>1234040</v>
      </c>
      <c r="J13" s="76">
        <v>0</v>
      </c>
      <c r="K13" s="76">
        <f>1215976+18064</f>
        <v>1234040</v>
      </c>
    </row>
    <row r="14" spans="1:13" ht="33" customHeight="1" x14ac:dyDescent="0.25">
      <c r="A14" s="113" t="s">
        <v>954</v>
      </c>
      <c r="B14" s="206" t="s">
        <v>776</v>
      </c>
      <c r="C14" s="75">
        <v>21962.799999999999</v>
      </c>
      <c r="D14" s="75">
        <v>0</v>
      </c>
      <c r="E14" s="75">
        <f t="shared" ref="E14:E49" si="0">C14+D14</f>
        <v>21962.799999999999</v>
      </c>
      <c r="F14" s="75">
        <v>21962.799999999999</v>
      </c>
      <c r="G14" s="75">
        <v>0</v>
      </c>
      <c r="H14" s="75">
        <v>21962.799999999999</v>
      </c>
      <c r="I14" s="75">
        <v>21962.799999999999</v>
      </c>
      <c r="J14" s="75">
        <v>0</v>
      </c>
      <c r="K14" s="75">
        <v>21962.799999999999</v>
      </c>
    </row>
    <row r="15" spans="1:13" ht="31.5" customHeight="1" x14ac:dyDescent="0.25">
      <c r="A15" s="115" t="s">
        <v>777</v>
      </c>
      <c r="B15" s="149" t="s">
        <v>778</v>
      </c>
      <c r="C15" s="76">
        <v>21962.799999999999</v>
      </c>
      <c r="D15" s="76"/>
      <c r="E15" s="76">
        <f t="shared" si="0"/>
        <v>21962.799999999999</v>
      </c>
      <c r="F15" s="76">
        <v>21962.799999999999</v>
      </c>
      <c r="G15" s="76"/>
      <c r="H15" s="76">
        <v>21962.799999999999</v>
      </c>
      <c r="I15" s="76">
        <v>21962.799999999999</v>
      </c>
      <c r="J15" s="76"/>
      <c r="K15" s="76">
        <v>21962.799999999999</v>
      </c>
    </row>
    <row r="16" spans="1:13" ht="22.5" customHeight="1" x14ac:dyDescent="0.25">
      <c r="A16" s="113" t="s">
        <v>953</v>
      </c>
      <c r="B16" s="206" t="s">
        <v>779</v>
      </c>
      <c r="C16" s="75">
        <f>C17+C18+C19</f>
        <v>174253</v>
      </c>
      <c r="D16" s="75">
        <v>0</v>
      </c>
      <c r="E16" s="75">
        <f t="shared" si="0"/>
        <v>174253</v>
      </c>
      <c r="F16" s="75">
        <f>F17+F18+F19</f>
        <v>182257</v>
      </c>
      <c r="G16" s="75">
        <v>0</v>
      </c>
      <c r="H16" s="75">
        <f>H17+H18+H19</f>
        <v>182257</v>
      </c>
      <c r="I16" s="75">
        <f>I17+I18+I19</f>
        <v>182257</v>
      </c>
      <c r="J16" s="75">
        <v>0</v>
      </c>
      <c r="K16" s="75">
        <f>K17+K18+K19</f>
        <v>182257</v>
      </c>
    </row>
    <row r="17" spans="1:11" ht="31.5" customHeight="1" x14ac:dyDescent="0.25">
      <c r="A17" s="115" t="s">
        <v>952</v>
      </c>
      <c r="B17" s="207" t="s">
        <v>780</v>
      </c>
      <c r="C17" s="76">
        <v>155200</v>
      </c>
      <c r="D17" s="76"/>
      <c r="E17" s="76">
        <f t="shared" si="0"/>
        <v>155200</v>
      </c>
      <c r="F17" s="76">
        <v>163204</v>
      </c>
      <c r="G17" s="76"/>
      <c r="H17" s="76">
        <v>163204</v>
      </c>
      <c r="I17" s="76">
        <v>163204</v>
      </c>
      <c r="J17" s="76"/>
      <c r="K17" s="76">
        <v>163204</v>
      </c>
    </row>
    <row r="18" spans="1:11" ht="20.25" customHeight="1" x14ac:dyDescent="0.25">
      <c r="A18" s="115" t="s">
        <v>951</v>
      </c>
      <c r="B18" s="149" t="s">
        <v>781</v>
      </c>
      <c r="C18" s="76">
        <v>153</v>
      </c>
      <c r="D18" s="76"/>
      <c r="E18" s="76">
        <f t="shared" si="0"/>
        <v>153</v>
      </c>
      <c r="F18" s="76">
        <v>153</v>
      </c>
      <c r="G18" s="76"/>
      <c r="H18" s="76">
        <v>153</v>
      </c>
      <c r="I18" s="76">
        <v>153</v>
      </c>
      <c r="J18" s="76"/>
      <c r="K18" s="76">
        <v>153</v>
      </c>
    </row>
    <row r="19" spans="1:11" ht="31.5" customHeight="1" x14ac:dyDescent="0.25">
      <c r="A19" s="115" t="s">
        <v>782</v>
      </c>
      <c r="B19" s="149" t="s">
        <v>783</v>
      </c>
      <c r="C19" s="76">
        <v>18900</v>
      </c>
      <c r="D19" s="75">
        <v>0</v>
      </c>
      <c r="E19" s="76">
        <f t="shared" si="0"/>
        <v>18900</v>
      </c>
      <c r="F19" s="76">
        <v>18900</v>
      </c>
      <c r="G19" s="75">
        <v>0</v>
      </c>
      <c r="H19" s="76">
        <v>18900</v>
      </c>
      <c r="I19" s="76">
        <v>18900</v>
      </c>
      <c r="J19" s="75">
        <v>0</v>
      </c>
      <c r="K19" s="76">
        <v>18900</v>
      </c>
    </row>
    <row r="20" spans="1:11" ht="18.75" customHeight="1" x14ac:dyDescent="0.25">
      <c r="A20" s="113" t="s">
        <v>950</v>
      </c>
      <c r="B20" s="206" t="s">
        <v>784</v>
      </c>
      <c r="C20" s="75">
        <f>C21+C22</f>
        <v>169322</v>
      </c>
      <c r="D20" s="75">
        <f>D21</f>
        <v>10000</v>
      </c>
      <c r="E20" s="75">
        <f t="shared" si="0"/>
        <v>179322</v>
      </c>
      <c r="F20" s="75">
        <f>F21+F22</f>
        <v>169322</v>
      </c>
      <c r="G20" s="76">
        <v>0</v>
      </c>
      <c r="H20" s="75">
        <f>H21+H22</f>
        <v>169322</v>
      </c>
      <c r="I20" s="75">
        <f>I21+I22</f>
        <v>169322</v>
      </c>
      <c r="J20" s="76">
        <v>0</v>
      </c>
      <c r="K20" s="75">
        <f>K21+K22</f>
        <v>169322</v>
      </c>
    </row>
    <row r="21" spans="1:11" ht="18.75" customHeight="1" x14ac:dyDescent="0.25">
      <c r="A21" s="115" t="s">
        <v>785</v>
      </c>
      <c r="B21" s="149" t="s">
        <v>786</v>
      </c>
      <c r="C21" s="76">
        <v>65980</v>
      </c>
      <c r="D21" s="174">
        <v>10000</v>
      </c>
      <c r="E21" s="174">
        <f t="shared" si="0"/>
        <v>75980</v>
      </c>
      <c r="F21" s="76">
        <v>65980</v>
      </c>
      <c r="G21" s="76">
        <v>0</v>
      </c>
      <c r="H21" s="76">
        <v>65980</v>
      </c>
      <c r="I21" s="76">
        <v>65980</v>
      </c>
      <c r="J21" s="76">
        <v>0</v>
      </c>
      <c r="K21" s="76">
        <v>65980</v>
      </c>
    </row>
    <row r="22" spans="1:11" ht="15.75" customHeight="1" x14ac:dyDescent="0.25">
      <c r="A22" s="115" t="s">
        <v>787</v>
      </c>
      <c r="B22" s="149" t="s">
        <v>788</v>
      </c>
      <c r="C22" s="76">
        <v>103342</v>
      </c>
      <c r="D22" s="76"/>
      <c r="E22" s="76">
        <f t="shared" si="0"/>
        <v>103342</v>
      </c>
      <c r="F22" s="76">
        <v>103342</v>
      </c>
      <c r="G22" s="76"/>
      <c r="H22" s="76">
        <v>103342</v>
      </c>
      <c r="I22" s="76">
        <v>103342</v>
      </c>
      <c r="J22" s="76"/>
      <c r="K22" s="76">
        <v>103342</v>
      </c>
    </row>
    <row r="23" spans="1:11" ht="15.75" customHeight="1" x14ac:dyDescent="0.25">
      <c r="A23" s="113" t="s">
        <v>949</v>
      </c>
      <c r="B23" s="206" t="s">
        <v>789</v>
      </c>
      <c r="C23" s="75">
        <f>C24+C25</f>
        <v>17010</v>
      </c>
      <c r="D23" s="75">
        <v>0</v>
      </c>
      <c r="E23" s="76">
        <f t="shared" si="0"/>
        <v>17010</v>
      </c>
      <c r="F23" s="75">
        <f>F24+F25</f>
        <v>17010</v>
      </c>
      <c r="G23" s="75">
        <v>0</v>
      </c>
      <c r="H23" s="75">
        <f>H24+H25</f>
        <v>17010</v>
      </c>
      <c r="I23" s="75">
        <f>I24+I25</f>
        <v>17010</v>
      </c>
      <c r="J23" s="75">
        <v>0</v>
      </c>
      <c r="K23" s="75">
        <f>K24+K25</f>
        <v>17010</v>
      </c>
    </row>
    <row r="24" spans="1:11" ht="30" customHeight="1" x14ac:dyDescent="0.25">
      <c r="A24" s="115" t="s">
        <v>790</v>
      </c>
      <c r="B24" s="149" t="s">
        <v>791</v>
      </c>
      <c r="C24" s="76">
        <v>17000</v>
      </c>
      <c r="D24" s="76"/>
      <c r="E24" s="76">
        <f t="shared" si="0"/>
        <v>17000</v>
      </c>
      <c r="F24" s="76">
        <v>17000</v>
      </c>
      <c r="G24" s="76"/>
      <c r="H24" s="76">
        <v>17000</v>
      </c>
      <c r="I24" s="76">
        <v>17000</v>
      </c>
      <c r="J24" s="76"/>
      <c r="K24" s="76">
        <v>17000</v>
      </c>
    </row>
    <row r="25" spans="1:11" ht="32.25" customHeight="1" x14ac:dyDescent="0.25">
      <c r="A25" s="115" t="s">
        <v>792</v>
      </c>
      <c r="B25" s="149" t="s">
        <v>793</v>
      </c>
      <c r="C25" s="76">
        <v>10</v>
      </c>
      <c r="D25" s="76"/>
      <c r="E25" s="76">
        <f t="shared" si="0"/>
        <v>10</v>
      </c>
      <c r="F25" s="76">
        <v>10</v>
      </c>
      <c r="G25" s="76"/>
      <c r="H25" s="76">
        <v>10</v>
      </c>
      <c r="I25" s="76">
        <v>10</v>
      </c>
      <c r="J25" s="76"/>
      <c r="K25" s="76">
        <v>10</v>
      </c>
    </row>
    <row r="26" spans="1:11" ht="46.5" customHeight="1" x14ac:dyDescent="0.25">
      <c r="A26" s="113" t="s">
        <v>948</v>
      </c>
      <c r="B26" s="206" t="s">
        <v>794</v>
      </c>
      <c r="C26" s="75">
        <f>C28+C29+C30+C31+C32+C33+C27</f>
        <v>168119.5</v>
      </c>
      <c r="D26" s="75">
        <f>D34</f>
        <v>2480.1</v>
      </c>
      <c r="E26" s="75">
        <f t="shared" si="0"/>
        <v>170599.6</v>
      </c>
      <c r="F26" s="75">
        <f t="shared" ref="F26:I26" si="1">F28+F29+F30+F31+F32+F33+F27</f>
        <v>161614</v>
      </c>
      <c r="G26" s="75">
        <f>G34</f>
        <v>2379.3000000000002</v>
      </c>
      <c r="H26" s="75">
        <f>F26+G26</f>
        <v>163993.29999999999</v>
      </c>
      <c r="I26" s="75">
        <f t="shared" si="1"/>
        <v>159632</v>
      </c>
      <c r="J26" s="75">
        <f>J34</f>
        <v>2002.7</v>
      </c>
      <c r="K26" s="75">
        <f>I26+J26</f>
        <v>161634.70000000001</v>
      </c>
    </row>
    <row r="27" spans="1:11" ht="48.75" customHeight="1" x14ac:dyDescent="0.25">
      <c r="A27" s="115" t="s">
        <v>947</v>
      </c>
      <c r="B27" s="208" t="s">
        <v>795</v>
      </c>
      <c r="C27" s="76">
        <v>1128.3</v>
      </c>
      <c r="D27" s="75"/>
      <c r="E27" s="76">
        <f t="shared" si="0"/>
        <v>1128.3</v>
      </c>
      <c r="F27" s="76">
        <v>264</v>
      </c>
      <c r="G27" s="75">
        <v>0</v>
      </c>
      <c r="H27" s="76">
        <v>264</v>
      </c>
      <c r="I27" s="76">
        <v>282</v>
      </c>
      <c r="J27" s="75">
        <v>0</v>
      </c>
      <c r="K27" s="76">
        <v>282</v>
      </c>
    </row>
    <row r="28" spans="1:11" ht="78.75" x14ac:dyDescent="0.25">
      <c r="A28" s="115" t="s">
        <v>796</v>
      </c>
      <c r="B28" s="149" t="s">
        <v>797</v>
      </c>
      <c r="C28" s="76">
        <v>121000</v>
      </c>
      <c r="D28" s="76"/>
      <c r="E28" s="76">
        <f t="shared" si="0"/>
        <v>121000</v>
      </c>
      <c r="F28" s="76">
        <v>121000</v>
      </c>
      <c r="G28" s="76"/>
      <c r="H28" s="76">
        <v>121000</v>
      </c>
      <c r="I28" s="76">
        <v>121000</v>
      </c>
      <c r="J28" s="76"/>
      <c r="K28" s="76">
        <v>121000</v>
      </c>
    </row>
    <row r="29" spans="1:11" ht="78.75" x14ac:dyDescent="0.25">
      <c r="A29" s="115" t="s">
        <v>946</v>
      </c>
      <c r="B29" s="149" t="s">
        <v>798</v>
      </c>
      <c r="C29" s="76">
        <v>10750</v>
      </c>
      <c r="D29" s="76"/>
      <c r="E29" s="76">
        <f t="shared" si="0"/>
        <v>10750</v>
      </c>
      <c r="F29" s="76">
        <v>10750</v>
      </c>
      <c r="G29" s="76"/>
      <c r="H29" s="76">
        <v>10750</v>
      </c>
      <c r="I29" s="76">
        <v>10750</v>
      </c>
      <c r="J29" s="76"/>
      <c r="K29" s="76">
        <v>10750</v>
      </c>
    </row>
    <row r="30" spans="1:11" ht="31.5" customHeight="1" x14ac:dyDescent="0.25">
      <c r="A30" s="115" t="s">
        <v>799</v>
      </c>
      <c r="B30" s="149" t="s">
        <v>800</v>
      </c>
      <c r="C30" s="76">
        <v>8000</v>
      </c>
      <c r="D30" s="76"/>
      <c r="E30" s="76">
        <f t="shared" si="0"/>
        <v>8000</v>
      </c>
      <c r="F30" s="76">
        <v>5600</v>
      </c>
      <c r="G30" s="76"/>
      <c r="H30" s="76">
        <v>5600</v>
      </c>
      <c r="I30" s="76">
        <v>4800</v>
      </c>
      <c r="J30" s="76"/>
      <c r="K30" s="76">
        <v>4800</v>
      </c>
    </row>
    <row r="31" spans="1:11" ht="110.25" x14ac:dyDescent="0.25">
      <c r="A31" s="115" t="s">
        <v>945</v>
      </c>
      <c r="B31" s="149" t="s">
        <v>801</v>
      </c>
      <c r="C31" s="76">
        <v>10500</v>
      </c>
      <c r="D31" s="76"/>
      <c r="E31" s="76">
        <f t="shared" si="0"/>
        <v>10500</v>
      </c>
      <c r="F31" s="76">
        <v>9800</v>
      </c>
      <c r="G31" s="76"/>
      <c r="H31" s="76">
        <v>9800</v>
      </c>
      <c r="I31" s="76">
        <v>7800</v>
      </c>
      <c r="J31" s="76"/>
      <c r="K31" s="76">
        <v>7800</v>
      </c>
    </row>
    <row r="32" spans="1:11" ht="47.25" customHeight="1" x14ac:dyDescent="0.25">
      <c r="A32" s="115" t="s">
        <v>802</v>
      </c>
      <c r="B32" s="149" t="s">
        <v>803</v>
      </c>
      <c r="C32" s="76">
        <v>3541.2</v>
      </c>
      <c r="D32" s="76"/>
      <c r="E32" s="76">
        <f t="shared" si="0"/>
        <v>3541.2</v>
      </c>
      <c r="F32" s="76">
        <v>600</v>
      </c>
      <c r="G32" s="76"/>
      <c r="H32" s="76">
        <v>600</v>
      </c>
      <c r="I32" s="76">
        <v>900</v>
      </c>
      <c r="J32" s="76"/>
      <c r="K32" s="76">
        <v>900</v>
      </c>
    </row>
    <row r="33" spans="1:11" ht="78.75" x14ac:dyDescent="0.25">
      <c r="A33" s="115" t="s">
        <v>804</v>
      </c>
      <c r="B33" s="149" t="s">
        <v>805</v>
      </c>
      <c r="C33" s="76">
        <v>13200</v>
      </c>
      <c r="D33" s="76"/>
      <c r="E33" s="76">
        <f t="shared" si="0"/>
        <v>13200</v>
      </c>
      <c r="F33" s="76">
        <v>13600</v>
      </c>
      <c r="G33" s="76"/>
      <c r="H33" s="76">
        <v>13600</v>
      </c>
      <c r="I33" s="76">
        <v>14100</v>
      </c>
      <c r="J33" s="76"/>
      <c r="K33" s="76">
        <v>14100</v>
      </c>
    </row>
    <row r="34" spans="1:11" ht="95.25" customHeight="1" x14ac:dyDescent="0.25">
      <c r="A34" s="19" t="s">
        <v>915</v>
      </c>
      <c r="B34" s="213" t="s">
        <v>916</v>
      </c>
      <c r="C34" s="173">
        <v>0</v>
      </c>
      <c r="D34" s="175">
        <v>2480.1</v>
      </c>
      <c r="E34" s="175">
        <f>D34</f>
        <v>2480.1</v>
      </c>
      <c r="F34" s="173">
        <v>0</v>
      </c>
      <c r="G34" s="175">
        <v>2379.3000000000002</v>
      </c>
      <c r="H34" s="175">
        <f>G34</f>
        <v>2379.3000000000002</v>
      </c>
      <c r="I34" s="173">
        <v>0</v>
      </c>
      <c r="J34" s="175">
        <v>2002.7</v>
      </c>
      <c r="K34" s="175">
        <f>J34</f>
        <v>2002.7</v>
      </c>
    </row>
    <row r="35" spans="1:11" ht="31.5" customHeight="1" x14ac:dyDescent="0.25">
      <c r="A35" s="113" t="s">
        <v>944</v>
      </c>
      <c r="B35" s="206" t="s">
        <v>806</v>
      </c>
      <c r="C35" s="75">
        <f>C36</f>
        <v>6855</v>
      </c>
      <c r="D35" s="75">
        <v>0</v>
      </c>
      <c r="E35" s="76">
        <f t="shared" si="0"/>
        <v>6855</v>
      </c>
      <c r="F35" s="75">
        <f t="shared" ref="F35:K35" si="2">F36</f>
        <v>6855</v>
      </c>
      <c r="G35" s="75">
        <v>0</v>
      </c>
      <c r="H35" s="75">
        <f t="shared" si="2"/>
        <v>6855</v>
      </c>
      <c r="I35" s="75">
        <f t="shared" si="2"/>
        <v>6855</v>
      </c>
      <c r="J35" s="75">
        <v>0</v>
      </c>
      <c r="K35" s="75">
        <f t="shared" si="2"/>
        <v>6855</v>
      </c>
    </row>
    <row r="36" spans="1:11" ht="19.5" customHeight="1" x14ac:dyDescent="0.25">
      <c r="A36" s="115" t="s">
        <v>807</v>
      </c>
      <c r="B36" s="149" t="s">
        <v>808</v>
      </c>
      <c r="C36" s="76">
        <v>6855</v>
      </c>
      <c r="D36" s="76"/>
      <c r="E36" s="76">
        <f t="shared" si="0"/>
        <v>6855</v>
      </c>
      <c r="F36" s="76">
        <v>6855</v>
      </c>
      <c r="G36" s="76"/>
      <c r="H36" s="76">
        <v>6855</v>
      </c>
      <c r="I36" s="76">
        <v>6855</v>
      </c>
      <c r="J36" s="76"/>
      <c r="K36" s="76">
        <v>6855</v>
      </c>
    </row>
    <row r="37" spans="1:11" ht="31.5" customHeight="1" x14ac:dyDescent="0.25">
      <c r="A37" s="113" t="s">
        <v>943</v>
      </c>
      <c r="B37" s="206" t="s">
        <v>809</v>
      </c>
      <c r="C37" s="75">
        <f>C38+C39</f>
        <v>3140</v>
      </c>
      <c r="D37" s="76"/>
      <c r="E37" s="76">
        <f t="shared" si="0"/>
        <v>3140</v>
      </c>
      <c r="F37" s="75">
        <f>F38+F39</f>
        <v>3140</v>
      </c>
      <c r="G37" s="76"/>
      <c r="H37" s="75">
        <f>H38+H39</f>
        <v>3140</v>
      </c>
      <c r="I37" s="75">
        <f>I38+I39</f>
        <v>3140</v>
      </c>
      <c r="J37" s="76"/>
      <c r="K37" s="75">
        <f>K38+K39</f>
        <v>3140</v>
      </c>
    </row>
    <row r="38" spans="1:11" s="155" customFormat="1" ht="31.5" customHeight="1" x14ac:dyDescent="0.25">
      <c r="A38" s="115" t="s">
        <v>934</v>
      </c>
      <c r="B38" s="149" t="s">
        <v>810</v>
      </c>
      <c r="C38" s="76">
        <v>40</v>
      </c>
      <c r="D38" s="75">
        <v>0</v>
      </c>
      <c r="E38" s="76">
        <f t="shared" si="0"/>
        <v>40</v>
      </c>
      <c r="F38" s="76">
        <v>40</v>
      </c>
      <c r="G38" s="75">
        <v>0</v>
      </c>
      <c r="H38" s="76">
        <v>40</v>
      </c>
      <c r="I38" s="76">
        <v>40</v>
      </c>
      <c r="J38" s="75">
        <v>0</v>
      </c>
      <c r="K38" s="76">
        <v>40</v>
      </c>
    </row>
    <row r="39" spans="1:11" ht="25.5" customHeight="1" x14ac:dyDescent="0.25">
      <c r="A39" s="115" t="s">
        <v>811</v>
      </c>
      <c r="B39" s="149" t="s">
        <v>656</v>
      </c>
      <c r="C39" s="76">
        <v>3100</v>
      </c>
      <c r="D39" s="76"/>
      <c r="E39" s="76">
        <f t="shared" si="0"/>
        <v>3100</v>
      </c>
      <c r="F39" s="76">
        <v>3100</v>
      </c>
      <c r="G39" s="76"/>
      <c r="H39" s="76">
        <v>3100</v>
      </c>
      <c r="I39" s="76">
        <v>3100</v>
      </c>
      <c r="J39" s="76"/>
      <c r="K39" s="76">
        <v>3100</v>
      </c>
    </row>
    <row r="40" spans="1:11" ht="31.5" customHeight="1" x14ac:dyDescent="0.25">
      <c r="A40" s="113" t="s">
        <v>942</v>
      </c>
      <c r="B40" s="206" t="s">
        <v>812</v>
      </c>
      <c r="C40" s="75">
        <f>C41+C42+C43+C44</f>
        <v>17049.7</v>
      </c>
      <c r="D40" s="76"/>
      <c r="E40" s="76">
        <f t="shared" si="0"/>
        <v>17049.7</v>
      </c>
      <c r="F40" s="75">
        <f>F41+F42+F43+F44</f>
        <v>9539</v>
      </c>
      <c r="G40" s="76"/>
      <c r="H40" s="75">
        <f>H41+H42+H43+H44</f>
        <v>9539</v>
      </c>
      <c r="I40" s="75">
        <f>I41+I42+I43+I44</f>
        <v>7050</v>
      </c>
      <c r="J40" s="76"/>
      <c r="K40" s="75">
        <f>K41+K42+K43+K44</f>
        <v>7050</v>
      </c>
    </row>
    <row r="41" spans="1:11" ht="80.25" customHeight="1" x14ac:dyDescent="0.25">
      <c r="A41" s="115" t="s">
        <v>813</v>
      </c>
      <c r="B41" s="149" t="s">
        <v>814</v>
      </c>
      <c r="C41" s="76">
        <v>4040</v>
      </c>
      <c r="D41" s="157"/>
      <c r="E41" s="76">
        <f t="shared" si="0"/>
        <v>4040</v>
      </c>
      <c r="F41" s="76">
        <v>350</v>
      </c>
      <c r="G41" s="75">
        <v>0</v>
      </c>
      <c r="H41" s="76">
        <v>350</v>
      </c>
      <c r="I41" s="76">
        <v>50</v>
      </c>
      <c r="J41" s="75">
        <v>0</v>
      </c>
      <c r="K41" s="76">
        <v>50</v>
      </c>
    </row>
    <row r="42" spans="1:11" ht="47.25" customHeight="1" x14ac:dyDescent="0.25">
      <c r="A42" s="115" t="s">
        <v>815</v>
      </c>
      <c r="B42" s="149" t="s">
        <v>816</v>
      </c>
      <c r="C42" s="76">
        <v>10000</v>
      </c>
      <c r="D42" s="76"/>
      <c r="E42" s="76">
        <f t="shared" si="0"/>
        <v>10000</v>
      </c>
      <c r="F42" s="76">
        <v>5000</v>
      </c>
      <c r="G42" s="76"/>
      <c r="H42" s="76">
        <v>5000</v>
      </c>
      <c r="I42" s="76">
        <v>5000</v>
      </c>
      <c r="J42" s="76"/>
      <c r="K42" s="76">
        <v>5000</v>
      </c>
    </row>
    <row r="43" spans="1:11" ht="47.25" x14ac:dyDescent="0.25">
      <c r="A43" s="214" t="s">
        <v>935</v>
      </c>
      <c r="B43" s="149" t="s">
        <v>817</v>
      </c>
      <c r="C43" s="76">
        <v>9.6999999999999993</v>
      </c>
      <c r="D43" s="158"/>
      <c r="E43" s="76">
        <f t="shared" si="0"/>
        <v>9.6999999999999993</v>
      </c>
      <c r="F43" s="76">
        <v>189</v>
      </c>
      <c r="G43" s="76"/>
      <c r="H43" s="76">
        <v>189</v>
      </c>
      <c r="I43" s="76">
        <v>0</v>
      </c>
      <c r="J43" s="76"/>
      <c r="K43" s="76">
        <v>0</v>
      </c>
    </row>
    <row r="44" spans="1:11" ht="78.75" x14ac:dyDescent="0.25">
      <c r="A44" s="115" t="s">
        <v>936</v>
      </c>
      <c r="B44" s="149" t="s">
        <v>818</v>
      </c>
      <c r="C44" s="76">
        <v>3000</v>
      </c>
      <c r="D44" s="158"/>
      <c r="E44" s="76">
        <f t="shared" si="0"/>
        <v>3000</v>
      </c>
      <c r="F44" s="76">
        <v>4000</v>
      </c>
      <c r="G44" s="76"/>
      <c r="H44" s="76">
        <v>4000</v>
      </c>
      <c r="I44" s="76">
        <v>2000</v>
      </c>
      <c r="J44" s="76"/>
      <c r="K44" s="76">
        <v>2000</v>
      </c>
    </row>
    <row r="45" spans="1:11" ht="22.5" customHeight="1" x14ac:dyDescent="0.25">
      <c r="A45" s="113" t="s">
        <v>941</v>
      </c>
      <c r="B45" s="206" t="s">
        <v>819</v>
      </c>
      <c r="C45" s="75">
        <v>18000</v>
      </c>
      <c r="D45" s="75">
        <v>0</v>
      </c>
      <c r="E45" s="75">
        <f t="shared" si="0"/>
        <v>18000</v>
      </c>
      <c r="F45" s="75">
        <v>18000</v>
      </c>
      <c r="G45" s="75">
        <v>0</v>
      </c>
      <c r="H45" s="75">
        <v>18000</v>
      </c>
      <c r="I45" s="75">
        <v>18000</v>
      </c>
      <c r="J45" s="75">
        <v>0</v>
      </c>
      <c r="K45" s="75">
        <v>18000</v>
      </c>
    </row>
    <row r="46" spans="1:11" ht="28.5" customHeight="1" x14ac:dyDescent="0.25">
      <c r="A46" s="113" t="s">
        <v>940</v>
      </c>
      <c r="B46" s="206" t="s">
        <v>657</v>
      </c>
      <c r="C46" s="75">
        <f>C47+C48+C49</f>
        <v>3735.3</v>
      </c>
      <c r="D46" s="75">
        <f>D47</f>
        <v>-2480.1</v>
      </c>
      <c r="E46" s="75">
        <f t="shared" si="0"/>
        <v>1255.2000000000003</v>
      </c>
      <c r="F46" s="75">
        <f>F47+F48+F49</f>
        <v>2410.3000000000002</v>
      </c>
      <c r="G46" s="75">
        <f>G47</f>
        <v>-2379.3000000000002</v>
      </c>
      <c r="H46" s="75">
        <f>F46+G46</f>
        <v>31</v>
      </c>
      <c r="I46" s="75">
        <f>I47+I48+I49</f>
        <v>2034.7</v>
      </c>
      <c r="J46" s="75">
        <f>J47</f>
        <v>-2002.7</v>
      </c>
      <c r="K46" s="75">
        <f>I46+J46</f>
        <v>32</v>
      </c>
    </row>
    <row r="47" spans="1:11" ht="19.5" customHeight="1" x14ac:dyDescent="0.25">
      <c r="A47" s="115" t="s">
        <v>820</v>
      </c>
      <c r="B47" s="149" t="s">
        <v>821</v>
      </c>
      <c r="C47" s="76">
        <v>2510.1</v>
      </c>
      <c r="D47" s="174">
        <v>-2480.1</v>
      </c>
      <c r="E47" s="174">
        <f t="shared" si="0"/>
        <v>30</v>
      </c>
      <c r="F47" s="76">
        <v>2410.3000000000002</v>
      </c>
      <c r="G47" s="174">
        <v>-2379.3000000000002</v>
      </c>
      <c r="H47" s="76">
        <f>F47+G47</f>
        <v>31</v>
      </c>
      <c r="I47" s="76">
        <v>2034.7</v>
      </c>
      <c r="J47" s="174">
        <v>-2002.7</v>
      </c>
      <c r="K47" s="76">
        <f>I47+J47</f>
        <v>32</v>
      </c>
    </row>
    <row r="48" spans="1:11" ht="31.5" customHeight="1" x14ac:dyDescent="0.25">
      <c r="A48" s="115" t="s">
        <v>937</v>
      </c>
      <c r="B48" s="149" t="s">
        <v>822</v>
      </c>
      <c r="C48" s="76">
        <v>160.5</v>
      </c>
      <c r="D48" s="75">
        <v>0</v>
      </c>
      <c r="E48" s="76">
        <f t="shared" si="0"/>
        <v>160.5</v>
      </c>
      <c r="F48" s="76">
        <v>0</v>
      </c>
      <c r="G48" s="75">
        <v>0</v>
      </c>
      <c r="H48" s="76">
        <v>0</v>
      </c>
      <c r="I48" s="76">
        <v>0</v>
      </c>
      <c r="J48" s="75">
        <v>0</v>
      </c>
      <c r="K48" s="76">
        <v>0</v>
      </c>
    </row>
    <row r="49" spans="1:11" ht="26.25" customHeight="1" x14ac:dyDescent="0.25">
      <c r="A49" s="115" t="s">
        <v>938</v>
      </c>
      <c r="B49" s="149" t="s">
        <v>658</v>
      </c>
      <c r="C49" s="76">
        <v>1064.7</v>
      </c>
      <c r="D49" s="75">
        <v>0</v>
      </c>
      <c r="E49" s="76">
        <f t="shared" si="0"/>
        <v>1064.7</v>
      </c>
      <c r="F49" s="76">
        <v>0</v>
      </c>
      <c r="G49" s="75">
        <v>0</v>
      </c>
      <c r="H49" s="76">
        <v>0</v>
      </c>
      <c r="I49" s="76">
        <v>0</v>
      </c>
      <c r="J49" s="75">
        <v>0</v>
      </c>
      <c r="K49" s="76">
        <v>0</v>
      </c>
    </row>
    <row r="50" spans="1:11" ht="27" customHeight="1" x14ac:dyDescent="0.25">
      <c r="A50" s="113" t="s">
        <v>659</v>
      </c>
      <c r="B50" s="206" t="s">
        <v>660</v>
      </c>
      <c r="C50" s="75">
        <v>3005024.2</v>
      </c>
      <c r="D50" s="75">
        <f>D51</f>
        <v>139858.40000000002</v>
      </c>
      <c r="E50" s="75">
        <f>C50+D50</f>
        <v>3144882.6</v>
      </c>
      <c r="F50" s="75">
        <v>1812960.9</v>
      </c>
      <c r="G50" s="75">
        <f>G51</f>
        <v>44949.700000000004</v>
      </c>
      <c r="H50" s="75">
        <f>F50+G50</f>
        <v>1857910.5999999999</v>
      </c>
      <c r="I50" s="75">
        <v>1715863.7</v>
      </c>
      <c r="J50" s="75">
        <f>J51</f>
        <v>324.09999999999997</v>
      </c>
      <c r="K50" s="75">
        <f>I50+J50</f>
        <v>1716187.8</v>
      </c>
    </row>
    <row r="51" spans="1:11" ht="33.75" customHeight="1" x14ac:dyDescent="0.25">
      <c r="A51" s="113" t="s">
        <v>661</v>
      </c>
      <c r="B51" s="206" t="s">
        <v>662</v>
      </c>
      <c r="C51" s="75">
        <f>C52+C53+C54+C55</f>
        <v>3001974.1999999997</v>
      </c>
      <c r="D51" s="75">
        <f>D52+D53+D54+D55</f>
        <v>139858.40000000002</v>
      </c>
      <c r="E51" s="75">
        <f t="shared" ref="E51:E55" si="3">C51+D51</f>
        <v>3141832.5999999996</v>
      </c>
      <c r="F51" s="75">
        <f>F52+F53+F54+F55</f>
        <v>1812960.9</v>
      </c>
      <c r="G51" s="75">
        <f>G52+G53+G54+G55</f>
        <v>44949.700000000004</v>
      </c>
      <c r="H51" s="75">
        <f t="shared" ref="H51:H55" si="4">F51+G51</f>
        <v>1857910.5999999999</v>
      </c>
      <c r="I51" s="75">
        <f>I52+I53+I54+I55</f>
        <v>1715863.7000000002</v>
      </c>
      <c r="J51" s="75">
        <f>J52+J53+J54+J55</f>
        <v>324.09999999999997</v>
      </c>
      <c r="K51" s="75">
        <f t="shared" ref="K51:K55" si="5">I51+J51</f>
        <v>1716187.8000000003</v>
      </c>
    </row>
    <row r="52" spans="1:11" ht="21" customHeight="1" x14ac:dyDescent="0.25">
      <c r="A52" s="115" t="s">
        <v>823</v>
      </c>
      <c r="B52" s="149" t="s">
        <v>663</v>
      </c>
      <c r="C52" s="76">
        <v>183415.5</v>
      </c>
      <c r="D52" s="159"/>
      <c r="E52" s="76">
        <f t="shared" si="3"/>
        <v>183415.5</v>
      </c>
      <c r="F52" s="76">
        <v>154670.29999999999</v>
      </c>
      <c r="G52" s="159"/>
      <c r="H52" s="76">
        <f t="shared" si="4"/>
        <v>154670.29999999999</v>
      </c>
      <c r="I52" s="76">
        <v>103824.1</v>
      </c>
      <c r="J52" s="159"/>
      <c r="K52" s="76">
        <f t="shared" si="5"/>
        <v>103824.1</v>
      </c>
    </row>
    <row r="53" spans="1:11" ht="35.25" customHeight="1" x14ac:dyDescent="0.25">
      <c r="A53" s="115" t="s">
        <v>824</v>
      </c>
      <c r="B53" s="149" t="s">
        <v>825</v>
      </c>
      <c r="C53" s="76">
        <v>1233777.8999999999</v>
      </c>
      <c r="D53" s="176">
        <v>140755.20000000001</v>
      </c>
      <c r="E53" s="174">
        <f t="shared" si="3"/>
        <v>1374533.0999999999</v>
      </c>
      <c r="F53" s="76">
        <v>153565.5</v>
      </c>
      <c r="G53" s="176">
        <v>45007.9</v>
      </c>
      <c r="H53" s="174">
        <f t="shared" si="4"/>
        <v>198573.4</v>
      </c>
      <c r="I53" s="76">
        <v>129941</v>
      </c>
      <c r="J53" s="182">
        <v>7.9</v>
      </c>
      <c r="K53" s="174">
        <f t="shared" si="5"/>
        <v>129948.9</v>
      </c>
    </row>
    <row r="54" spans="1:11" ht="21" customHeight="1" x14ac:dyDescent="0.25">
      <c r="A54" s="115" t="s">
        <v>826</v>
      </c>
      <c r="B54" s="149" t="s">
        <v>664</v>
      </c>
      <c r="C54" s="76">
        <v>1343189.5</v>
      </c>
      <c r="D54" s="176">
        <v>-896.8</v>
      </c>
      <c r="E54" s="174">
        <f t="shared" si="3"/>
        <v>1342292.7</v>
      </c>
      <c r="F54" s="76">
        <v>1346389.9</v>
      </c>
      <c r="G54" s="176">
        <v>-58.2</v>
      </c>
      <c r="H54" s="174">
        <f t="shared" si="4"/>
        <v>1346331.7</v>
      </c>
      <c r="I54" s="76">
        <v>1337389.6000000001</v>
      </c>
      <c r="J54" s="182">
        <v>316.2</v>
      </c>
      <c r="K54" s="174">
        <f t="shared" si="5"/>
        <v>1337705.8</v>
      </c>
    </row>
    <row r="55" spans="1:11" ht="25.5" customHeight="1" x14ac:dyDescent="0.25">
      <c r="A55" s="115" t="s">
        <v>939</v>
      </c>
      <c r="B55" s="149" t="s">
        <v>665</v>
      </c>
      <c r="C55" s="76">
        <v>241591.3</v>
      </c>
      <c r="D55" s="160"/>
      <c r="E55" s="76">
        <f t="shared" si="3"/>
        <v>241591.3</v>
      </c>
      <c r="F55" s="76">
        <v>158335.20000000001</v>
      </c>
      <c r="G55" s="160"/>
      <c r="H55" s="76">
        <f t="shared" si="4"/>
        <v>158335.20000000001</v>
      </c>
      <c r="I55" s="76">
        <v>144709</v>
      </c>
      <c r="J55" s="160"/>
      <c r="K55" s="76">
        <f t="shared" si="5"/>
        <v>144709</v>
      </c>
    </row>
    <row r="56" spans="1:11" ht="27" customHeight="1" x14ac:dyDescent="0.25">
      <c r="A56" s="215"/>
      <c r="B56" s="206" t="s">
        <v>666</v>
      </c>
      <c r="C56" s="75">
        <v>4688863.5</v>
      </c>
      <c r="D56" s="183">
        <f>D11+D50</f>
        <v>174858.40000000002</v>
      </c>
      <c r="E56" s="183">
        <f>C56+D56</f>
        <v>4863721.9000000004</v>
      </c>
      <c r="F56" s="75">
        <v>3584485</v>
      </c>
      <c r="G56" s="183">
        <f>G11+G50</f>
        <v>44949.700000000004</v>
      </c>
      <c r="H56" s="183">
        <f>F56+G56</f>
        <v>3629434.7</v>
      </c>
      <c r="I56" s="75">
        <v>3537167.2</v>
      </c>
      <c r="J56" s="183">
        <f>J11+J50</f>
        <v>324.09999999999997</v>
      </c>
      <c r="K56" s="183">
        <f>I56+J56</f>
        <v>3537491.3000000003</v>
      </c>
    </row>
    <row r="57" spans="1:11" x14ac:dyDescent="0.2">
      <c r="C57" s="88"/>
      <c r="D57" s="88"/>
      <c r="E57" s="88"/>
      <c r="F57" s="88"/>
      <c r="G57" s="88"/>
      <c r="H57" s="88"/>
      <c r="I57" s="88"/>
      <c r="J57" s="88"/>
      <c r="K57" s="88"/>
    </row>
  </sheetData>
  <mergeCells count="2">
    <mergeCell ref="A6:K6"/>
    <mergeCell ref="C8:F8"/>
  </mergeCells>
  <pageMargins left="0.39370078740157483" right="0.39370078740157483" top="0.98425196850393704" bottom="0.47244094488188981" header="0.31496062992125984" footer="0.31496062992125984"/>
  <pageSetup paperSize="9" fitToHeight="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96"/>
  <sheetViews>
    <sheetView topLeftCell="A133" zoomScaleNormal="100" workbookViewId="0">
      <selection activeCell="C143" sqref="C143"/>
    </sheetView>
  </sheetViews>
  <sheetFormatPr defaultRowHeight="12.75" outlineLevelRow="7" x14ac:dyDescent="0.2"/>
  <cols>
    <col min="1" max="1" width="15.7109375" style="47" customWidth="1"/>
    <col min="2" max="2" width="6.7109375" style="47" customWidth="1"/>
    <col min="3" max="3" width="81.42578125" style="74" customWidth="1"/>
    <col min="4" max="5" width="17.28515625" style="47" hidden="1" customWidth="1"/>
    <col min="6" max="6" width="17.28515625" style="47" customWidth="1"/>
    <col min="7" max="8" width="17.85546875" style="47" hidden="1" customWidth="1"/>
    <col min="9" max="9" width="17.85546875" style="47" customWidth="1"/>
    <col min="10" max="10" width="17.7109375" style="47" hidden="1" customWidth="1"/>
    <col min="11" max="11" width="17.28515625" style="47" hidden="1" customWidth="1"/>
    <col min="12" max="12" width="17.28515625" style="47" customWidth="1"/>
    <col min="13" max="16384" width="9.140625" style="47"/>
  </cols>
  <sheetData>
    <row r="1" spans="1:12" s="3" customFormat="1" ht="15.75" x14ac:dyDescent="0.2">
      <c r="A1" s="223"/>
      <c r="B1" s="223"/>
      <c r="C1" s="64"/>
      <c r="F1" s="1" t="s">
        <v>694</v>
      </c>
      <c r="G1" s="1"/>
      <c r="H1" s="1"/>
    </row>
    <row r="2" spans="1:12" s="3" customFormat="1" ht="15.75" x14ac:dyDescent="0.2">
      <c r="C2" s="64"/>
      <c r="F2" s="2" t="s">
        <v>456</v>
      </c>
      <c r="G2" s="2"/>
      <c r="H2" s="2"/>
    </row>
    <row r="3" spans="1:12" s="3" customFormat="1" ht="15.75" x14ac:dyDescent="0.2">
      <c r="A3" s="27"/>
      <c r="B3" s="27"/>
      <c r="C3" s="65"/>
      <c r="D3" s="27"/>
      <c r="E3" s="27"/>
      <c r="F3" s="3" t="s">
        <v>457</v>
      </c>
      <c r="L3" s="27"/>
    </row>
    <row r="4" spans="1:12" s="3" customFormat="1" ht="15.75" x14ac:dyDescent="0.2">
      <c r="A4" s="27"/>
      <c r="B4" s="27"/>
      <c r="C4" s="66"/>
      <c r="D4" s="27"/>
      <c r="E4" s="27"/>
      <c r="F4" s="3" t="s">
        <v>870</v>
      </c>
      <c r="L4" s="27"/>
    </row>
    <row r="5" spans="1:12" s="3" customFormat="1" ht="15.75" x14ac:dyDescent="0.2">
      <c r="A5" s="27"/>
      <c r="B5" s="27"/>
      <c r="C5" s="66"/>
      <c r="D5" s="27"/>
      <c r="E5" s="27"/>
      <c r="F5" s="27"/>
      <c r="K5" s="27"/>
      <c r="L5" s="27"/>
    </row>
    <row r="6" spans="1:12" s="3" customFormat="1" ht="43.5" customHeight="1" x14ac:dyDescent="0.2">
      <c r="A6" s="222" t="s">
        <v>699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</row>
    <row r="7" spans="1:12" s="3" customFormat="1" ht="15.75" customHeight="1" x14ac:dyDescent="0.2">
      <c r="A7" s="222"/>
      <c r="B7" s="222"/>
      <c r="C7" s="222"/>
      <c r="D7" s="222"/>
      <c r="E7" s="222"/>
      <c r="F7" s="222"/>
      <c r="G7" s="222"/>
      <c r="H7" s="222"/>
      <c r="I7" s="222"/>
      <c r="J7" s="222"/>
      <c r="K7" s="79"/>
      <c r="L7" s="79"/>
    </row>
    <row r="8" spans="1:12" s="3" customFormat="1" ht="17.25" customHeight="1" x14ac:dyDescent="0.2">
      <c r="A8" s="40"/>
      <c r="B8" s="40"/>
      <c r="C8" s="67"/>
      <c r="D8" s="67"/>
      <c r="E8" s="152"/>
      <c r="F8" s="152"/>
      <c r="K8" s="152"/>
      <c r="L8" s="3" t="s">
        <v>586</v>
      </c>
    </row>
    <row r="9" spans="1:12" s="69" customFormat="1" ht="48" customHeight="1" x14ac:dyDescent="0.2">
      <c r="A9" s="5" t="s">
        <v>446</v>
      </c>
      <c r="B9" s="5" t="s">
        <v>447</v>
      </c>
      <c r="C9" s="68" t="s">
        <v>403</v>
      </c>
      <c r="D9" s="143" t="s">
        <v>912</v>
      </c>
      <c r="E9" s="143" t="s">
        <v>900</v>
      </c>
      <c r="F9" s="143" t="s">
        <v>960</v>
      </c>
      <c r="G9" s="143" t="s">
        <v>913</v>
      </c>
      <c r="H9" s="143" t="s">
        <v>900</v>
      </c>
      <c r="I9" s="143" t="s">
        <v>961</v>
      </c>
      <c r="J9" s="143" t="s">
        <v>914</v>
      </c>
      <c r="K9" s="143" t="s">
        <v>900</v>
      </c>
      <c r="L9" s="143" t="s">
        <v>962</v>
      </c>
    </row>
    <row r="10" spans="1:12" s="69" customFormat="1" ht="19.5" customHeight="1" x14ac:dyDescent="0.2">
      <c r="A10" s="15" t="s">
        <v>404</v>
      </c>
      <c r="B10" s="15" t="s">
        <v>405</v>
      </c>
      <c r="C10" s="68">
        <v>3</v>
      </c>
      <c r="D10" s="212" t="s">
        <v>929</v>
      </c>
      <c r="E10" s="212" t="s">
        <v>930</v>
      </c>
      <c r="F10" s="4" t="s">
        <v>406</v>
      </c>
      <c r="G10" s="212" t="s">
        <v>931</v>
      </c>
      <c r="H10" s="212" t="s">
        <v>932</v>
      </c>
      <c r="I10" s="4" t="s">
        <v>577</v>
      </c>
      <c r="J10" s="212" t="s">
        <v>963</v>
      </c>
      <c r="K10" s="212" t="s">
        <v>964</v>
      </c>
      <c r="L10" s="4" t="s">
        <v>407</v>
      </c>
    </row>
    <row r="11" spans="1:12" ht="31.5" outlineLevel="2" x14ac:dyDescent="0.2">
      <c r="A11" s="41" t="s">
        <v>223</v>
      </c>
      <c r="B11" s="41"/>
      <c r="C11" s="21" t="s">
        <v>224</v>
      </c>
      <c r="D11" s="16">
        <f>D12+D46</f>
        <v>1952636.9113632431</v>
      </c>
      <c r="E11" s="16">
        <f t="shared" ref="E11:F11" si="0">E12+E46</f>
        <v>0</v>
      </c>
      <c r="F11" s="16">
        <f t="shared" si="0"/>
        <v>1952636.9113632431</v>
      </c>
      <c r="G11" s="16">
        <f>G12+G46</f>
        <v>1910944.4218740542</v>
      </c>
      <c r="H11" s="16">
        <f t="shared" ref="H11" si="1">H12+H46</f>
        <v>0</v>
      </c>
      <c r="I11" s="16">
        <f t="shared" ref="I11" si="2">I12+I46</f>
        <v>1910944.4218740542</v>
      </c>
      <c r="J11" s="16">
        <f>J12+J46</f>
        <v>1893452.098774865</v>
      </c>
      <c r="K11" s="16">
        <f t="shared" ref="K11" si="3">K12+K46</f>
        <v>0</v>
      </c>
      <c r="L11" s="16">
        <f t="shared" ref="L11" si="4">L12+L46</f>
        <v>1893452.098774865</v>
      </c>
    </row>
    <row r="12" spans="1:12" ht="31.5" outlineLevel="3" x14ac:dyDescent="0.2">
      <c r="A12" s="41" t="s">
        <v>225</v>
      </c>
      <c r="B12" s="41"/>
      <c r="C12" s="21" t="s">
        <v>226</v>
      </c>
      <c r="D12" s="16">
        <f>D13+D28+D37</f>
        <v>75806.85811999999</v>
      </c>
      <c r="E12" s="16">
        <f t="shared" ref="E12:F12" si="5">E13+E28+E37</f>
        <v>0</v>
      </c>
      <c r="F12" s="16">
        <f t="shared" si="5"/>
        <v>75806.85811999999</v>
      </c>
      <c r="G12" s="16">
        <f>G13+G28+G37</f>
        <v>24597.667820000002</v>
      </c>
      <c r="H12" s="16">
        <f t="shared" ref="H12" si="6">H13+H28+H37</f>
        <v>0</v>
      </c>
      <c r="I12" s="16">
        <f t="shared" ref="I12" si="7">I13+I28+I37</f>
        <v>24597.667820000002</v>
      </c>
      <c r="J12" s="16">
        <f>J13+J28+J37</f>
        <v>15687.833909999999</v>
      </c>
      <c r="K12" s="16">
        <f t="shared" ref="K12" si="8">K13+K28+K37</f>
        <v>0</v>
      </c>
      <c r="L12" s="16">
        <f t="shared" ref="L12" si="9">L13+L28+L37</f>
        <v>15687.833909999999</v>
      </c>
    </row>
    <row r="13" spans="1:12" ht="47.25" outlineLevel="4" x14ac:dyDescent="0.2">
      <c r="A13" s="41" t="s">
        <v>227</v>
      </c>
      <c r="B13" s="41"/>
      <c r="C13" s="21" t="s">
        <v>228</v>
      </c>
      <c r="D13" s="16">
        <f>D14+D16+D26+D24+D18+D20+D22</f>
        <v>37930.480000000003</v>
      </c>
      <c r="E13" s="16">
        <f t="shared" ref="E13:L13" si="10">E14+E16+E26+E24+E18+E20+E22</f>
        <v>0</v>
      </c>
      <c r="F13" s="16">
        <f t="shared" si="10"/>
        <v>37930.480000000003</v>
      </c>
      <c r="G13" s="16">
        <f t="shared" si="10"/>
        <v>12198.3</v>
      </c>
      <c r="H13" s="16">
        <f t="shared" si="10"/>
        <v>0</v>
      </c>
      <c r="I13" s="16">
        <f t="shared" si="10"/>
        <v>12198.3</v>
      </c>
      <c r="J13" s="16">
        <f t="shared" si="10"/>
        <v>12198.3</v>
      </c>
      <c r="K13" s="16">
        <f t="shared" si="10"/>
        <v>0</v>
      </c>
      <c r="L13" s="16">
        <f t="shared" si="10"/>
        <v>12198.3</v>
      </c>
    </row>
    <row r="14" spans="1:12" ht="15.75" outlineLevel="5" x14ac:dyDescent="0.2">
      <c r="A14" s="41" t="s">
        <v>291</v>
      </c>
      <c r="B14" s="41"/>
      <c r="C14" s="21" t="s">
        <v>292</v>
      </c>
      <c r="D14" s="16">
        <f>D15</f>
        <v>2865.9</v>
      </c>
      <c r="E14" s="16">
        <f t="shared" ref="E14:F14" si="11">E15</f>
        <v>0</v>
      </c>
      <c r="F14" s="16">
        <f t="shared" si="11"/>
        <v>2865.9</v>
      </c>
      <c r="G14" s="16">
        <f>G15</f>
        <v>2865.9</v>
      </c>
      <c r="H14" s="16">
        <f t="shared" ref="H14" si="12">H15</f>
        <v>0</v>
      </c>
      <c r="I14" s="16">
        <f t="shared" ref="I14" si="13">I15</f>
        <v>2865.9</v>
      </c>
      <c r="J14" s="16">
        <f>J15</f>
        <v>2865.9</v>
      </c>
      <c r="K14" s="16">
        <f t="shared" ref="K14" si="14">K15</f>
        <v>0</v>
      </c>
      <c r="L14" s="16">
        <f t="shared" ref="L14" si="15">L15</f>
        <v>2865.9</v>
      </c>
    </row>
    <row r="15" spans="1:12" ht="15.75" outlineLevel="7" x14ac:dyDescent="0.2">
      <c r="A15" s="42" t="s">
        <v>291</v>
      </c>
      <c r="B15" s="42" t="s">
        <v>15</v>
      </c>
      <c r="C15" s="22" t="s">
        <v>16</v>
      </c>
      <c r="D15" s="17">
        <v>2865.9</v>
      </c>
      <c r="E15" s="17"/>
      <c r="F15" s="17">
        <f>SUM(D15:E15)</f>
        <v>2865.9</v>
      </c>
      <c r="G15" s="17">
        <v>2865.9</v>
      </c>
      <c r="H15" s="17"/>
      <c r="I15" s="17">
        <f>SUM(G15:H15)</f>
        <v>2865.9</v>
      </c>
      <c r="J15" s="17">
        <v>2865.9</v>
      </c>
      <c r="K15" s="17"/>
      <c r="L15" s="17">
        <f>SUM(J15:K15)</f>
        <v>2865.9</v>
      </c>
    </row>
    <row r="16" spans="1:12" s="69" customFormat="1" ht="15.75" outlineLevel="7" x14ac:dyDescent="0.2">
      <c r="A16" s="41" t="s">
        <v>423</v>
      </c>
      <c r="B16" s="41"/>
      <c r="C16" s="21" t="s">
        <v>421</v>
      </c>
      <c r="D16" s="16">
        <f>D17</f>
        <v>100</v>
      </c>
      <c r="E16" s="16">
        <f t="shared" ref="E16:F16" si="16">E17</f>
        <v>0</v>
      </c>
      <c r="F16" s="16">
        <f t="shared" si="16"/>
        <v>100</v>
      </c>
      <c r="G16" s="16">
        <f>G17</f>
        <v>100</v>
      </c>
      <c r="H16" s="16">
        <f t="shared" ref="H16" si="17">H17</f>
        <v>0</v>
      </c>
      <c r="I16" s="16">
        <f t="shared" ref="I16" si="18">I17</f>
        <v>100</v>
      </c>
      <c r="J16" s="16">
        <f>J17</f>
        <v>100</v>
      </c>
      <c r="K16" s="16">
        <f t="shared" ref="K16" si="19">K17</f>
        <v>0</v>
      </c>
      <c r="L16" s="16">
        <f t="shared" ref="L16" si="20">L17</f>
        <v>100</v>
      </c>
    </row>
    <row r="17" spans="1:12" ht="31.5" outlineLevel="7" x14ac:dyDescent="0.2">
      <c r="A17" s="42" t="s">
        <v>423</v>
      </c>
      <c r="B17" s="42" t="s">
        <v>65</v>
      </c>
      <c r="C17" s="18" t="s">
        <v>422</v>
      </c>
      <c r="D17" s="17">
        <v>100</v>
      </c>
      <c r="E17" s="17"/>
      <c r="F17" s="17">
        <f>SUM(D17:E17)</f>
        <v>100</v>
      </c>
      <c r="G17" s="17">
        <v>100</v>
      </c>
      <c r="H17" s="17"/>
      <c r="I17" s="17">
        <f>SUM(G17:H17)</f>
        <v>100</v>
      </c>
      <c r="J17" s="17">
        <v>100</v>
      </c>
      <c r="K17" s="17"/>
      <c r="L17" s="17">
        <f>SUM(J17:K17)</f>
        <v>100</v>
      </c>
    </row>
    <row r="18" spans="1:12" ht="47.25" outlineLevel="7" x14ac:dyDescent="0.2">
      <c r="A18" s="41" t="s">
        <v>729</v>
      </c>
      <c r="B18" s="41"/>
      <c r="C18" s="21" t="s">
        <v>609</v>
      </c>
      <c r="D18" s="6">
        <f t="shared" ref="D18:L18" si="21">D19</f>
        <v>1699.3</v>
      </c>
      <c r="E18" s="6">
        <f t="shared" si="21"/>
        <v>0</v>
      </c>
      <c r="F18" s="6">
        <f t="shared" si="21"/>
        <v>1699.3</v>
      </c>
      <c r="G18" s="6">
        <f t="shared" si="21"/>
        <v>466.9</v>
      </c>
      <c r="H18" s="6">
        <f t="shared" si="21"/>
        <v>0</v>
      </c>
      <c r="I18" s="6">
        <f t="shared" si="21"/>
        <v>466.9</v>
      </c>
      <c r="J18" s="6">
        <f t="shared" si="21"/>
        <v>466.9</v>
      </c>
      <c r="K18" s="6">
        <f t="shared" si="21"/>
        <v>0</v>
      </c>
      <c r="L18" s="6">
        <f t="shared" si="21"/>
        <v>466.9</v>
      </c>
    </row>
    <row r="19" spans="1:12" ht="31.5" outlineLevel="7" x14ac:dyDescent="0.2">
      <c r="A19" s="42" t="s">
        <v>729</v>
      </c>
      <c r="B19" s="42" t="s">
        <v>65</v>
      </c>
      <c r="C19" s="22" t="s">
        <v>66</v>
      </c>
      <c r="D19" s="7">
        <v>1699.3</v>
      </c>
      <c r="E19" s="17"/>
      <c r="F19" s="17">
        <f>SUM(D19:E19)</f>
        <v>1699.3</v>
      </c>
      <c r="G19" s="7">
        <v>466.9</v>
      </c>
      <c r="H19" s="17"/>
      <c r="I19" s="17">
        <f>SUM(G19:H19)</f>
        <v>466.9</v>
      </c>
      <c r="J19" s="7">
        <v>466.9</v>
      </c>
      <c r="K19" s="17"/>
      <c r="L19" s="17">
        <f>SUM(J19:K19)</f>
        <v>466.9</v>
      </c>
    </row>
    <row r="20" spans="1:12" ht="31.5" customHeight="1" outlineLevel="7" x14ac:dyDescent="0.2">
      <c r="A20" s="167" t="s">
        <v>610</v>
      </c>
      <c r="B20" s="167" t="s">
        <v>448</v>
      </c>
      <c r="C20" s="168" t="s">
        <v>611</v>
      </c>
      <c r="D20" s="6">
        <f>D21</f>
        <v>8765.5</v>
      </c>
      <c r="E20" s="6">
        <f t="shared" ref="E20:F20" si="22">E21</f>
        <v>-700</v>
      </c>
      <c r="F20" s="6">
        <f t="shared" si="22"/>
        <v>8065.5</v>
      </c>
      <c r="G20" s="6">
        <f t="shared" ref="G20:J20" si="23">G21</f>
        <v>8765.5</v>
      </c>
      <c r="H20" s="6">
        <f t="shared" ref="H20" si="24">H21</f>
        <v>0</v>
      </c>
      <c r="I20" s="6">
        <f t="shared" ref="I20" si="25">I21</f>
        <v>8765.5</v>
      </c>
      <c r="J20" s="6">
        <f t="shared" si="23"/>
        <v>8765.5</v>
      </c>
      <c r="K20" s="6">
        <f t="shared" ref="K20" si="26">K21</f>
        <v>0</v>
      </c>
      <c r="L20" s="6">
        <f t="shared" ref="L20" si="27">L21</f>
        <v>8765.5</v>
      </c>
    </row>
    <row r="21" spans="1:12" ht="31.5" outlineLevel="7" x14ac:dyDescent="0.2">
      <c r="A21" s="42" t="s">
        <v>610</v>
      </c>
      <c r="B21" s="42" t="s">
        <v>65</v>
      </c>
      <c r="C21" s="19" t="s">
        <v>422</v>
      </c>
      <c r="D21" s="7">
        <v>8765.5</v>
      </c>
      <c r="E21" s="161">
        <v>-700</v>
      </c>
      <c r="F21" s="161">
        <f>SUM(D21:E21)</f>
        <v>8065.5</v>
      </c>
      <c r="G21" s="7">
        <v>8765.5</v>
      </c>
      <c r="H21" s="17"/>
      <c r="I21" s="17">
        <f>SUM(G21:H21)</f>
        <v>8765.5</v>
      </c>
      <c r="J21" s="7">
        <v>8765.5</v>
      </c>
      <c r="K21" s="17"/>
      <c r="L21" s="17">
        <f>SUM(J21:K21)</f>
        <v>8765.5</v>
      </c>
    </row>
    <row r="22" spans="1:12" ht="31.5" outlineLevel="7" x14ac:dyDescent="0.2">
      <c r="A22" s="163" t="s">
        <v>905</v>
      </c>
      <c r="B22" s="163"/>
      <c r="C22" s="164" t="s">
        <v>906</v>
      </c>
      <c r="D22" s="6">
        <f>D23</f>
        <v>0</v>
      </c>
      <c r="E22" s="6">
        <f t="shared" ref="E22:F22" si="28">E23</f>
        <v>700</v>
      </c>
      <c r="F22" s="6">
        <f t="shared" si="28"/>
        <v>700</v>
      </c>
      <c r="G22" s="6"/>
      <c r="H22" s="6">
        <f t="shared" ref="H22:I22" si="29">H23</f>
        <v>0</v>
      </c>
      <c r="I22" s="6">
        <f t="shared" si="29"/>
        <v>0</v>
      </c>
      <c r="J22" s="6"/>
      <c r="K22" s="6">
        <f t="shared" ref="K22:L22" si="30">K23</f>
        <v>0</v>
      </c>
      <c r="L22" s="6">
        <f t="shared" si="30"/>
        <v>0</v>
      </c>
    </row>
    <row r="23" spans="1:12" ht="31.5" outlineLevel="7" x14ac:dyDescent="0.2">
      <c r="A23" s="44" t="s">
        <v>905</v>
      </c>
      <c r="B23" s="44" t="s">
        <v>65</v>
      </c>
      <c r="C23" s="11" t="s">
        <v>66</v>
      </c>
      <c r="D23" s="7"/>
      <c r="E23" s="162">
        <v>700</v>
      </c>
      <c r="F23" s="162">
        <f>SUM(D23:E23)</f>
        <v>700</v>
      </c>
      <c r="G23" s="6"/>
      <c r="H23" s="7"/>
      <c r="I23" s="7">
        <f>SUM(G23:H23)</f>
        <v>0</v>
      </c>
      <c r="J23" s="6"/>
      <c r="K23" s="7"/>
      <c r="L23" s="7">
        <f>SUM(J23:K23)</f>
        <v>0</v>
      </c>
    </row>
    <row r="24" spans="1:12" ht="43.5" customHeight="1" outlineLevel="7" x14ac:dyDescent="0.2">
      <c r="A24" s="43" t="s">
        <v>753</v>
      </c>
      <c r="B24" s="43"/>
      <c r="C24" s="10" t="s">
        <v>827</v>
      </c>
      <c r="D24" s="6">
        <f>D25</f>
        <v>23449.780000000002</v>
      </c>
      <c r="E24" s="6">
        <f t="shared" ref="E24:F24" si="31">E25</f>
        <v>0</v>
      </c>
      <c r="F24" s="6">
        <f t="shared" si="31"/>
        <v>23449.780000000002</v>
      </c>
      <c r="G24" s="6"/>
      <c r="H24" s="6">
        <f t="shared" ref="H24" si="32">H25</f>
        <v>0</v>
      </c>
      <c r="I24" s="6">
        <f t="shared" ref="I24" si="33">I25</f>
        <v>0</v>
      </c>
      <c r="J24" s="6"/>
      <c r="K24" s="6">
        <f t="shared" ref="K24" si="34">K25</f>
        <v>0</v>
      </c>
      <c r="L24" s="6">
        <f t="shared" ref="L24" si="35">L25</f>
        <v>0</v>
      </c>
    </row>
    <row r="25" spans="1:12" ht="31.5" outlineLevel="7" x14ac:dyDescent="0.2">
      <c r="A25" s="44" t="s">
        <v>753</v>
      </c>
      <c r="B25" s="44" t="s">
        <v>65</v>
      </c>
      <c r="C25" s="11" t="s">
        <v>66</v>
      </c>
      <c r="D25" s="7">
        <f>22887.7+562.08</f>
        <v>23449.780000000002</v>
      </c>
      <c r="E25" s="17"/>
      <c r="F25" s="17">
        <f>SUM(D25:E25)</f>
        <v>23449.780000000002</v>
      </c>
      <c r="G25" s="6"/>
      <c r="H25" s="17"/>
      <c r="I25" s="17">
        <f>SUM(G25:H25)</f>
        <v>0</v>
      </c>
      <c r="J25" s="6"/>
      <c r="K25" s="17"/>
      <c r="L25" s="17">
        <f>SUM(J25:K25)</f>
        <v>0</v>
      </c>
    </row>
    <row r="26" spans="1:12" ht="31.5" outlineLevel="5" x14ac:dyDescent="0.2">
      <c r="A26" s="41" t="s">
        <v>293</v>
      </c>
      <c r="B26" s="41"/>
      <c r="C26" s="21" t="s">
        <v>574</v>
      </c>
      <c r="D26" s="16">
        <f>D27</f>
        <v>1050</v>
      </c>
      <c r="E26" s="16">
        <f t="shared" ref="E26:F26" si="36">E27</f>
        <v>0</v>
      </c>
      <c r="F26" s="16">
        <f t="shared" si="36"/>
        <v>1050</v>
      </c>
      <c r="G26" s="16"/>
      <c r="H26" s="16">
        <f t="shared" ref="H26" si="37">H27</f>
        <v>0</v>
      </c>
      <c r="I26" s="16">
        <f t="shared" ref="I26" si="38">I27</f>
        <v>0</v>
      </c>
      <c r="J26" s="16"/>
      <c r="K26" s="16">
        <f t="shared" ref="K26" si="39">K27</f>
        <v>0</v>
      </c>
      <c r="L26" s="16">
        <f t="shared" ref="L26" si="40">L27</f>
        <v>0</v>
      </c>
    </row>
    <row r="27" spans="1:12" ht="31.5" outlineLevel="7" x14ac:dyDescent="0.2">
      <c r="A27" s="42" t="s">
        <v>293</v>
      </c>
      <c r="B27" s="42" t="s">
        <v>65</v>
      </c>
      <c r="C27" s="22" t="s">
        <v>66</v>
      </c>
      <c r="D27" s="17">
        <v>1050</v>
      </c>
      <c r="E27" s="17"/>
      <c r="F27" s="17">
        <f>SUM(D27:E27)</f>
        <v>1050</v>
      </c>
      <c r="G27" s="17"/>
      <c r="H27" s="17"/>
      <c r="I27" s="17">
        <f>SUM(G27:H27)</f>
        <v>0</v>
      </c>
      <c r="J27" s="17"/>
      <c r="K27" s="17"/>
      <c r="L27" s="17">
        <f>SUM(J27:K27)</f>
        <v>0</v>
      </c>
    </row>
    <row r="28" spans="1:12" ht="47.25" outlineLevel="4" x14ac:dyDescent="0.2">
      <c r="A28" s="41" t="s">
        <v>305</v>
      </c>
      <c r="B28" s="41"/>
      <c r="C28" s="21" t="s">
        <v>306</v>
      </c>
      <c r="D28" s="16">
        <f t="shared" ref="D28:L28" si="41">D29+D33+D35</f>
        <v>579.70000000000005</v>
      </c>
      <c r="E28" s="16">
        <f t="shared" ref="E28:F28" si="42">E29+E33+E35</f>
        <v>0</v>
      </c>
      <c r="F28" s="16">
        <f t="shared" si="42"/>
        <v>579.70000000000005</v>
      </c>
      <c r="G28" s="16">
        <f t="shared" si="41"/>
        <v>579.70000000000005</v>
      </c>
      <c r="H28" s="16">
        <f t="shared" ref="H28:I28" si="43">H29+H33+H35</f>
        <v>0</v>
      </c>
      <c r="I28" s="16">
        <f t="shared" si="43"/>
        <v>579.70000000000005</v>
      </c>
      <c r="J28" s="16">
        <f t="shared" si="41"/>
        <v>579.70000000000005</v>
      </c>
      <c r="K28" s="16">
        <f t="shared" si="41"/>
        <v>0</v>
      </c>
      <c r="L28" s="16">
        <f t="shared" si="41"/>
        <v>579.70000000000005</v>
      </c>
    </row>
    <row r="29" spans="1:12" ht="15.75" outlineLevel="5" x14ac:dyDescent="0.2">
      <c r="A29" s="41" t="s">
        <v>319</v>
      </c>
      <c r="B29" s="41"/>
      <c r="C29" s="21" t="s">
        <v>320</v>
      </c>
      <c r="D29" s="16">
        <f>D30+D31+D32</f>
        <v>407.4</v>
      </c>
      <c r="E29" s="16">
        <f t="shared" ref="E29:F29" si="44">E30+E31+E32</f>
        <v>0</v>
      </c>
      <c r="F29" s="16">
        <f t="shared" si="44"/>
        <v>407.4</v>
      </c>
      <c r="G29" s="16">
        <f>G30+G31+G32</f>
        <v>407.4</v>
      </c>
      <c r="H29" s="16">
        <f t="shared" ref="H29" si="45">H30+H31+H32</f>
        <v>0</v>
      </c>
      <c r="I29" s="16">
        <f t="shared" ref="I29" si="46">I30+I31+I32</f>
        <v>407.4</v>
      </c>
      <c r="J29" s="16">
        <f>J30+J31+J32</f>
        <v>407.4</v>
      </c>
      <c r="K29" s="16">
        <f t="shared" ref="K29" si="47">K30+K31+K32</f>
        <v>0</v>
      </c>
      <c r="L29" s="16">
        <f t="shared" ref="L29" si="48">L30+L31+L32</f>
        <v>407.4</v>
      </c>
    </row>
    <row r="30" spans="1:12" ht="31.5" outlineLevel="7" x14ac:dyDescent="0.2">
      <c r="A30" s="42" t="s">
        <v>319</v>
      </c>
      <c r="B30" s="42" t="s">
        <v>7</v>
      </c>
      <c r="C30" s="22" t="s">
        <v>8</v>
      </c>
      <c r="D30" s="7">
        <v>71.099999999999994</v>
      </c>
      <c r="E30" s="17"/>
      <c r="F30" s="17">
        <f t="shared" ref="F30:F32" si="49">SUM(D30:E30)</f>
        <v>71.099999999999994</v>
      </c>
      <c r="G30" s="7">
        <v>71.099999999999994</v>
      </c>
      <c r="H30" s="17"/>
      <c r="I30" s="17">
        <f t="shared" ref="I30:I32" si="50">SUM(G30:H30)</f>
        <v>71.099999999999994</v>
      </c>
      <c r="J30" s="7">
        <v>71.099999999999994</v>
      </c>
      <c r="K30" s="17"/>
      <c r="L30" s="17">
        <f t="shared" ref="L30:L32" si="51">SUM(J30:K30)</f>
        <v>71.099999999999994</v>
      </c>
    </row>
    <row r="31" spans="1:12" ht="15.75" outlineLevel="7" x14ac:dyDescent="0.2">
      <c r="A31" s="42" t="s">
        <v>319</v>
      </c>
      <c r="B31" s="42" t="s">
        <v>19</v>
      </c>
      <c r="C31" s="22" t="s">
        <v>20</v>
      </c>
      <c r="D31" s="7">
        <v>62.4</v>
      </c>
      <c r="E31" s="17"/>
      <c r="F31" s="17">
        <f t="shared" si="49"/>
        <v>62.4</v>
      </c>
      <c r="G31" s="7">
        <v>62.4</v>
      </c>
      <c r="H31" s="17"/>
      <c r="I31" s="17">
        <f t="shared" si="50"/>
        <v>62.4</v>
      </c>
      <c r="J31" s="7">
        <v>62.4</v>
      </c>
      <c r="K31" s="17"/>
      <c r="L31" s="17">
        <f t="shared" si="51"/>
        <v>62.4</v>
      </c>
    </row>
    <row r="32" spans="1:12" ht="31.5" outlineLevel="7" x14ac:dyDescent="0.2">
      <c r="A32" s="42" t="s">
        <v>319</v>
      </c>
      <c r="B32" s="42" t="s">
        <v>65</v>
      </c>
      <c r="C32" s="22" t="s">
        <v>66</v>
      </c>
      <c r="D32" s="7">
        <v>273.89999999999998</v>
      </c>
      <c r="E32" s="17"/>
      <c r="F32" s="17">
        <f t="shared" si="49"/>
        <v>273.89999999999998</v>
      </c>
      <c r="G32" s="7">
        <v>273.89999999999998</v>
      </c>
      <c r="H32" s="17"/>
      <c r="I32" s="17">
        <f t="shared" si="50"/>
        <v>273.89999999999998</v>
      </c>
      <c r="J32" s="7">
        <v>273.89999999999998</v>
      </c>
      <c r="K32" s="17"/>
      <c r="L32" s="17">
        <f t="shared" si="51"/>
        <v>273.89999999999998</v>
      </c>
    </row>
    <row r="33" spans="1:12" ht="31.5" outlineLevel="5" x14ac:dyDescent="0.2">
      <c r="A33" s="41" t="s">
        <v>321</v>
      </c>
      <c r="B33" s="41"/>
      <c r="C33" s="21" t="s">
        <v>322</v>
      </c>
      <c r="D33" s="16">
        <f>D34</f>
        <v>97.3</v>
      </c>
      <c r="E33" s="16">
        <f t="shared" ref="E33:F33" si="52">E34</f>
        <v>0</v>
      </c>
      <c r="F33" s="16">
        <f t="shared" si="52"/>
        <v>97.3</v>
      </c>
      <c r="G33" s="16">
        <f t="shared" ref="G33:J33" si="53">G34</f>
        <v>97.3</v>
      </c>
      <c r="H33" s="16">
        <f t="shared" ref="H33" si="54">H34</f>
        <v>0</v>
      </c>
      <c r="I33" s="16">
        <f t="shared" ref="I33" si="55">I34</f>
        <v>97.3</v>
      </c>
      <c r="J33" s="16">
        <f t="shared" si="53"/>
        <v>97.3</v>
      </c>
      <c r="K33" s="16">
        <f t="shared" ref="K33" si="56">K34</f>
        <v>0</v>
      </c>
      <c r="L33" s="16">
        <f t="shared" ref="L33" si="57">L34</f>
        <v>97.3</v>
      </c>
    </row>
    <row r="34" spans="1:12" ht="31.5" outlineLevel="7" x14ac:dyDescent="0.2">
      <c r="A34" s="42" t="s">
        <v>321</v>
      </c>
      <c r="B34" s="42" t="s">
        <v>65</v>
      </c>
      <c r="C34" s="22" t="s">
        <v>66</v>
      </c>
      <c r="D34" s="17">
        <v>97.3</v>
      </c>
      <c r="E34" s="17"/>
      <c r="F34" s="17">
        <f>SUM(D34:E34)</f>
        <v>97.3</v>
      </c>
      <c r="G34" s="17">
        <v>97.3</v>
      </c>
      <c r="H34" s="17"/>
      <c r="I34" s="17">
        <f>SUM(G34:H34)</f>
        <v>97.3</v>
      </c>
      <c r="J34" s="17">
        <v>97.3</v>
      </c>
      <c r="K34" s="17"/>
      <c r="L34" s="17">
        <f>SUM(J34:K34)</f>
        <v>97.3</v>
      </c>
    </row>
    <row r="35" spans="1:12" ht="15.75" outlineLevel="5" x14ac:dyDescent="0.2">
      <c r="A35" s="41" t="s">
        <v>323</v>
      </c>
      <c r="B35" s="41"/>
      <c r="C35" s="21" t="s">
        <v>324</v>
      </c>
      <c r="D35" s="16">
        <f>D36</f>
        <v>75</v>
      </c>
      <c r="E35" s="16">
        <f t="shared" ref="E35:F35" si="58">E36</f>
        <v>0</v>
      </c>
      <c r="F35" s="16">
        <f t="shared" si="58"/>
        <v>75</v>
      </c>
      <c r="G35" s="16">
        <f t="shared" ref="G35:J35" si="59">G36</f>
        <v>75</v>
      </c>
      <c r="H35" s="16">
        <f t="shared" ref="H35" si="60">H36</f>
        <v>0</v>
      </c>
      <c r="I35" s="16">
        <f t="shared" ref="I35" si="61">I36</f>
        <v>75</v>
      </c>
      <c r="J35" s="16">
        <f t="shared" si="59"/>
        <v>75</v>
      </c>
      <c r="K35" s="16">
        <f t="shared" ref="K35" si="62">K36</f>
        <v>0</v>
      </c>
      <c r="L35" s="16">
        <f t="shared" ref="L35" si="63">L36</f>
        <v>75</v>
      </c>
    </row>
    <row r="36" spans="1:12" ht="15.75" outlineLevel="7" x14ac:dyDescent="0.2">
      <c r="A36" s="42" t="s">
        <v>323</v>
      </c>
      <c r="B36" s="42" t="s">
        <v>19</v>
      </c>
      <c r="C36" s="22" t="s">
        <v>20</v>
      </c>
      <c r="D36" s="17">
        <v>75</v>
      </c>
      <c r="E36" s="17"/>
      <c r="F36" s="17">
        <f>SUM(D36:E36)</f>
        <v>75</v>
      </c>
      <c r="G36" s="17">
        <v>75</v>
      </c>
      <c r="H36" s="17"/>
      <c r="I36" s="17">
        <f>SUM(G36:H36)</f>
        <v>75</v>
      </c>
      <c r="J36" s="17">
        <v>75</v>
      </c>
      <c r="K36" s="17"/>
      <c r="L36" s="17">
        <f>SUM(J36:K36)</f>
        <v>75</v>
      </c>
    </row>
    <row r="37" spans="1:12" ht="31.5" outlineLevel="7" x14ac:dyDescent="0.2">
      <c r="A37" s="43" t="s">
        <v>724</v>
      </c>
      <c r="B37" s="44"/>
      <c r="C37" s="10" t="s">
        <v>711</v>
      </c>
      <c r="D37" s="6">
        <f>D38+D42+D44+D40</f>
        <v>37296.678119999997</v>
      </c>
      <c r="E37" s="6">
        <f t="shared" ref="E37:F37" si="64">E38+E42+E44+E40</f>
        <v>0</v>
      </c>
      <c r="F37" s="6">
        <f t="shared" si="64"/>
        <v>37296.678119999997</v>
      </c>
      <c r="G37" s="6">
        <f t="shared" ref="G37:J37" si="65">G38+G42+G44+G40</f>
        <v>11819.667820000001</v>
      </c>
      <c r="H37" s="6">
        <f t="shared" ref="H37" si="66">H38+H42+H44+H40</f>
        <v>0</v>
      </c>
      <c r="I37" s="6">
        <f t="shared" ref="I37" si="67">I38+I42+I44+I40</f>
        <v>11819.667820000001</v>
      </c>
      <c r="J37" s="6">
        <f t="shared" si="65"/>
        <v>2909.8339099999998</v>
      </c>
      <c r="K37" s="6">
        <f t="shared" ref="K37" si="68">K38+K42+K44+K40</f>
        <v>0</v>
      </c>
      <c r="L37" s="6">
        <f t="shared" ref="L37" si="69">L38+L42+L44+L40</f>
        <v>2909.8339099999998</v>
      </c>
    </row>
    <row r="38" spans="1:12" ht="31.5" outlineLevel="7" x14ac:dyDescent="0.2">
      <c r="A38" s="43" t="s">
        <v>725</v>
      </c>
      <c r="B38" s="43"/>
      <c r="C38" s="10" t="s">
        <v>881</v>
      </c>
      <c r="D38" s="6">
        <f>D39</f>
        <v>18050</v>
      </c>
      <c r="E38" s="6">
        <f t="shared" ref="E38:F38" si="70">E39</f>
        <v>0</v>
      </c>
      <c r="F38" s="6">
        <f t="shared" si="70"/>
        <v>18050</v>
      </c>
      <c r="G38" s="6">
        <f t="shared" ref="G38:J38" si="71">G39</f>
        <v>11700</v>
      </c>
      <c r="H38" s="6">
        <f t="shared" ref="H38" si="72">H39</f>
        <v>0</v>
      </c>
      <c r="I38" s="6">
        <f t="shared" ref="I38" si="73">I39</f>
        <v>11700</v>
      </c>
      <c r="J38" s="6">
        <f t="shared" si="71"/>
        <v>2850</v>
      </c>
      <c r="K38" s="6">
        <f t="shared" ref="K38" si="74">K39</f>
        <v>0</v>
      </c>
      <c r="L38" s="6">
        <f t="shared" ref="L38" si="75">L39</f>
        <v>2850</v>
      </c>
    </row>
    <row r="39" spans="1:12" ht="31.5" outlineLevel="7" x14ac:dyDescent="0.2">
      <c r="A39" s="44" t="s">
        <v>725</v>
      </c>
      <c r="B39" s="44" t="s">
        <v>65</v>
      </c>
      <c r="C39" s="11" t="s">
        <v>66</v>
      </c>
      <c r="D39" s="7">
        <v>18050</v>
      </c>
      <c r="E39" s="17"/>
      <c r="F39" s="17">
        <f>SUM(D39:E39)</f>
        <v>18050</v>
      </c>
      <c r="G39" s="7">
        <v>11700</v>
      </c>
      <c r="H39" s="17"/>
      <c r="I39" s="17">
        <f>SUM(G39:H39)</f>
        <v>11700</v>
      </c>
      <c r="J39" s="7">
        <v>2850</v>
      </c>
      <c r="K39" s="17"/>
      <c r="L39" s="17">
        <f>SUM(J39:K39)</f>
        <v>2850</v>
      </c>
    </row>
    <row r="40" spans="1:12" ht="31.5" outlineLevel="7" x14ac:dyDescent="0.2">
      <c r="A40" s="43" t="s">
        <v>725</v>
      </c>
      <c r="B40" s="43"/>
      <c r="C40" s="10" t="s">
        <v>882</v>
      </c>
      <c r="D40" s="6">
        <f>D41</f>
        <v>18050</v>
      </c>
      <c r="E40" s="6">
        <f t="shared" ref="E40:F40" si="76">E41</f>
        <v>0</v>
      </c>
      <c r="F40" s="6">
        <f t="shared" si="76"/>
        <v>18050</v>
      </c>
      <c r="G40" s="6"/>
      <c r="H40" s="6">
        <f t="shared" ref="H40" si="77">H41</f>
        <v>0</v>
      </c>
      <c r="I40" s="6">
        <f t="shared" ref="I40" si="78">I41</f>
        <v>0</v>
      </c>
      <c r="J40" s="6"/>
      <c r="K40" s="6">
        <f t="shared" ref="K40" si="79">K41</f>
        <v>0</v>
      </c>
      <c r="L40" s="6">
        <f t="shared" ref="L40" si="80">L41</f>
        <v>0</v>
      </c>
    </row>
    <row r="41" spans="1:12" ht="31.5" outlineLevel="7" x14ac:dyDescent="0.2">
      <c r="A41" s="44" t="s">
        <v>725</v>
      </c>
      <c r="B41" s="44" t="s">
        <v>65</v>
      </c>
      <c r="C41" s="11" t="s">
        <v>66</v>
      </c>
      <c r="D41" s="7">
        <v>18050</v>
      </c>
      <c r="E41" s="17"/>
      <c r="F41" s="17">
        <f>SUM(D41:E41)</f>
        <v>18050</v>
      </c>
      <c r="G41" s="7"/>
      <c r="H41" s="17"/>
      <c r="I41" s="17">
        <f>SUM(G41:H41)</f>
        <v>0</v>
      </c>
      <c r="J41" s="7"/>
      <c r="K41" s="17"/>
      <c r="L41" s="17">
        <f>SUM(J41:K41)</f>
        <v>0</v>
      </c>
    </row>
    <row r="42" spans="1:12" ht="31.5" outlineLevel="7" x14ac:dyDescent="0.2">
      <c r="A42" s="43" t="s">
        <v>726</v>
      </c>
      <c r="B42" s="43"/>
      <c r="C42" s="10" t="s">
        <v>883</v>
      </c>
      <c r="D42" s="6">
        <f>D43</f>
        <v>119.66782000000001</v>
      </c>
      <c r="E42" s="6">
        <f t="shared" ref="E42:F42" si="81">E43</f>
        <v>0</v>
      </c>
      <c r="F42" s="6">
        <f t="shared" si="81"/>
        <v>119.66782000000001</v>
      </c>
      <c r="G42" s="6">
        <f t="shared" ref="G42:J42" si="82">G43</f>
        <v>119.66782000000001</v>
      </c>
      <c r="H42" s="6">
        <f t="shared" ref="H42" si="83">H43</f>
        <v>0</v>
      </c>
      <c r="I42" s="6">
        <f t="shared" ref="I42" si="84">I43</f>
        <v>119.66782000000001</v>
      </c>
      <c r="J42" s="6">
        <f t="shared" si="82"/>
        <v>59.833910000000003</v>
      </c>
      <c r="K42" s="6">
        <f t="shared" ref="K42" si="85">K43</f>
        <v>0</v>
      </c>
      <c r="L42" s="6">
        <f t="shared" ref="L42" si="86">L43</f>
        <v>59.833910000000003</v>
      </c>
    </row>
    <row r="43" spans="1:12" ht="31.5" outlineLevel="7" x14ac:dyDescent="0.2">
      <c r="A43" s="44" t="s">
        <v>726</v>
      </c>
      <c r="B43" s="44" t="s">
        <v>65</v>
      </c>
      <c r="C43" s="11" t="s">
        <v>66</v>
      </c>
      <c r="D43" s="7">
        <v>119.66782000000001</v>
      </c>
      <c r="E43" s="17"/>
      <c r="F43" s="17">
        <f>SUM(D43:E43)</f>
        <v>119.66782000000001</v>
      </c>
      <c r="G43" s="7">
        <v>119.66782000000001</v>
      </c>
      <c r="H43" s="17"/>
      <c r="I43" s="17">
        <f>SUM(G43:H43)</f>
        <v>119.66782000000001</v>
      </c>
      <c r="J43" s="7">
        <v>59.833910000000003</v>
      </c>
      <c r="K43" s="17"/>
      <c r="L43" s="17">
        <f>SUM(J43:K43)</f>
        <v>59.833910000000003</v>
      </c>
    </row>
    <row r="44" spans="1:12" ht="31.5" outlineLevel="7" x14ac:dyDescent="0.2">
      <c r="A44" s="43" t="s">
        <v>726</v>
      </c>
      <c r="B44" s="43"/>
      <c r="C44" s="10" t="s">
        <v>884</v>
      </c>
      <c r="D44" s="6">
        <f>D45</f>
        <v>1077.0102999999999</v>
      </c>
      <c r="E44" s="6">
        <f t="shared" ref="E44:F44" si="87">E45</f>
        <v>0</v>
      </c>
      <c r="F44" s="6">
        <f t="shared" si="87"/>
        <v>1077.0102999999999</v>
      </c>
      <c r="G44" s="6"/>
      <c r="H44" s="6">
        <f t="shared" ref="H44" si="88">H45</f>
        <v>0</v>
      </c>
      <c r="I44" s="6">
        <f t="shared" ref="I44" si="89">I45</f>
        <v>0</v>
      </c>
      <c r="J44" s="6"/>
      <c r="K44" s="6">
        <f t="shared" ref="K44" si="90">K45</f>
        <v>0</v>
      </c>
      <c r="L44" s="6">
        <f t="shared" ref="L44" si="91">L45</f>
        <v>0</v>
      </c>
    </row>
    <row r="45" spans="1:12" ht="31.5" outlineLevel="7" x14ac:dyDescent="0.2">
      <c r="A45" s="44" t="s">
        <v>726</v>
      </c>
      <c r="B45" s="44" t="s">
        <v>65</v>
      </c>
      <c r="C45" s="11" t="s">
        <v>66</v>
      </c>
      <c r="D45" s="7">
        <v>1077.0102999999999</v>
      </c>
      <c r="E45" s="17"/>
      <c r="F45" s="17">
        <f>SUM(D45:E45)</f>
        <v>1077.0102999999999</v>
      </c>
      <c r="G45" s="6"/>
      <c r="H45" s="17"/>
      <c r="I45" s="17">
        <f>SUM(G45:H45)</f>
        <v>0</v>
      </c>
      <c r="J45" s="6"/>
      <c r="K45" s="17"/>
      <c r="L45" s="17">
        <f>SUM(J45:K45)</f>
        <v>0</v>
      </c>
    </row>
    <row r="46" spans="1:12" ht="31.5" outlineLevel="3" x14ac:dyDescent="0.2">
      <c r="A46" s="41" t="s">
        <v>294</v>
      </c>
      <c r="B46" s="41"/>
      <c r="C46" s="21" t="s">
        <v>295</v>
      </c>
      <c r="D46" s="16">
        <f>D47+D59+D86</f>
        <v>1876830.0532432431</v>
      </c>
      <c r="E46" s="16">
        <f t="shared" ref="E46:F46" si="92">E47+E59+E86</f>
        <v>0</v>
      </c>
      <c r="F46" s="16">
        <f t="shared" si="92"/>
        <v>1876830.0532432431</v>
      </c>
      <c r="G46" s="16">
        <f>G47+G59+G86</f>
        <v>1886346.7540540542</v>
      </c>
      <c r="H46" s="16">
        <f t="shared" ref="H46" si="93">H47+H59+H86</f>
        <v>0</v>
      </c>
      <c r="I46" s="16">
        <f t="shared" ref="I46" si="94">I47+I59+I86</f>
        <v>1886346.7540540542</v>
      </c>
      <c r="J46" s="16">
        <f>J47+J59+J86</f>
        <v>1877764.264864865</v>
      </c>
      <c r="K46" s="16">
        <f t="shared" ref="K46" si="95">K47+K59+K86</f>
        <v>0</v>
      </c>
      <c r="L46" s="16">
        <f t="shared" ref="L46" si="96">L47+L59+L86</f>
        <v>1877764.264864865</v>
      </c>
    </row>
    <row r="47" spans="1:12" ht="31.5" outlineLevel="4" x14ac:dyDescent="0.2">
      <c r="A47" s="41" t="s">
        <v>296</v>
      </c>
      <c r="B47" s="41"/>
      <c r="C47" s="21" t="s">
        <v>35</v>
      </c>
      <c r="D47" s="16">
        <f>D48+D51+D53+D55+D57</f>
        <v>373735</v>
      </c>
      <c r="E47" s="16">
        <f t="shared" ref="E47:F47" si="97">E48+E51+E53+E55+E57</f>
        <v>0</v>
      </c>
      <c r="F47" s="16">
        <f t="shared" si="97"/>
        <v>373735</v>
      </c>
      <c r="G47" s="16">
        <f t="shared" ref="G47:J47" si="98">G48+G51+G53+G55+G57</f>
        <v>374207.7</v>
      </c>
      <c r="H47" s="16">
        <f t="shared" ref="H47" si="99">H48+H51+H53+H55+H57</f>
        <v>0</v>
      </c>
      <c r="I47" s="16">
        <f t="shared" ref="I47" si="100">I48+I51+I53+I55+I57</f>
        <v>374207.7</v>
      </c>
      <c r="J47" s="16">
        <f t="shared" si="98"/>
        <v>376294.2</v>
      </c>
      <c r="K47" s="16">
        <f t="shared" ref="K47" si="101">K48+K51+K53+K55+K57</f>
        <v>0</v>
      </c>
      <c r="L47" s="16">
        <f t="shared" ref="L47" si="102">L48+L51+L53+L55+L57</f>
        <v>376294.2</v>
      </c>
    </row>
    <row r="48" spans="1:12" ht="15.75" outlineLevel="5" x14ac:dyDescent="0.2">
      <c r="A48" s="41" t="s">
        <v>325</v>
      </c>
      <c r="B48" s="41"/>
      <c r="C48" s="21" t="s">
        <v>37</v>
      </c>
      <c r="D48" s="16">
        <f>D49+D50</f>
        <v>11892.8</v>
      </c>
      <c r="E48" s="16">
        <f t="shared" ref="E48:F48" si="103">E49+E50</f>
        <v>0</v>
      </c>
      <c r="F48" s="16">
        <f t="shared" si="103"/>
        <v>11892.8</v>
      </c>
      <c r="G48" s="16">
        <f>G49+G50</f>
        <v>12365.5</v>
      </c>
      <c r="H48" s="16">
        <f t="shared" ref="H48" si="104">H49+H50</f>
        <v>0</v>
      </c>
      <c r="I48" s="16">
        <f t="shared" ref="I48" si="105">I49+I50</f>
        <v>12365.5</v>
      </c>
      <c r="J48" s="16">
        <f>J49+J50</f>
        <v>14452</v>
      </c>
      <c r="K48" s="16">
        <f t="shared" ref="K48" si="106">K49+K50</f>
        <v>0</v>
      </c>
      <c r="L48" s="16">
        <f t="shared" ref="L48" si="107">L49+L50</f>
        <v>14452</v>
      </c>
    </row>
    <row r="49" spans="1:12" ht="47.25" outlineLevel="7" x14ac:dyDescent="0.2">
      <c r="A49" s="42" t="s">
        <v>325</v>
      </c>
      <c r="B49" s="42" t="s">
        <v>4</v>
      </c>
      <c r="C49" s="22" t="s">
        <v>5</v>
      </c>
      <c r="D49" s="7">
        <v>11807.9</v>
      </c>
      <c r="E49" s="17"/>
      <c r="F49" s="17">
        <f>SUM(D49:E49)</f>
        <v>11807.9</v>
      </c>
      <c r="G49" s="7">
        <v>12280.6</v>
      </c>
      <c r="H49" s="17"/>
      <c r="I49" s="17">
        <f>SUM(G49:H49)</f>
        <v>12280.6</v>
      </c>
      <c r="J49" s="7">
        <v>14367.1</v>
      </c>
      <c r="K49" s="17"/>
      <c r="L49" s="17">
        <f>SUM(J49:K49)</f>
        <v>14367.1</v>
      </c>
    </row>
    <row r="50" spans="1:12" ht="31.5" outlineLevel="7" x14ac:dyDescent="0.2">
      <c r="A50" s="42" t="s">
        <v>325</v>
      </c>
      <c r="B50" s="42" t="s">
        <v>7</v>
      </c>
      <c r="C50" s="22" t="s">
        <v>8</v>
      </c>
      <c r="D50" s="7">
        <v>84.9</v>
      </c>
      <c r="E50" s="17"/>
      <c r="F50" s="17">
        <f>SUM(D50:E50)</f>
        <v>84.9</v>
      </c>
      <c r="G50" s="7">
        <v>84.9</v>
      </c>
      <c r="H50" s="17"/>
      <c r="I50" s="17">
        <f>SUM(G50:H50)</f>
        <v>84.9</v>
      </c>
      <c r="J50" s="7">
        <v>84.9</v>
      </c>
      <c r="K50" s="17"/>
      <c r="L50" s="17">
        <f>SUM(J50:K50)</f>
        <v>84.9</v>
      </c>
    </row>
    <row r="51" spans="1:12" ht="31.5" outlineLevel="5" x14ac:dyDescent="0.2">
      <c r="A51" s="41" t="s">
        <v>297</v>
      </c>
      <c r="B51" s="41"/>
      <c r="C51" s="21" t="s">
        <v>298</v>
      </c>
      <c r="D51" s="16">
        <f>D52</f>
        <v>143359.9</v>
      </c>
      <c r="E51" s="16">
        <f t="shared" ref="E51:F51" si="108">E52</f>
        <v>0</v>
      </c>
      <c r="F51" s="16">
        <f t="shared" si="108"/>
        <v>143359.9</v>
      </c>
      <c r="G51" s="16">
        <f>G52</f>
        <v>143359.9</v>
      </c>
      <c r="H51" s="16">
        <f t="shared" ref="H51" si="109">H52</f>
        <v>0</v>
      </c>
      <c r="I51" s="16">
        <f t="shared" ref="I51" si="110">I52</f>
        <v>143359.9</v>
      </c>
      <c r="J51" s="16">
        <f>J52</f>
        <v>143359.9</v>
      </c>
      <c r="K51" s="16">
        <f t="shared" ref="K51" si="111">K52</f>
        <v>0</v>
      </c>
      <c r="L51" s="16">
        <f t="shared" ref="L51" si="112">L52</f>
        <v>143359.9</v>
      </c>
    </row>
    <row r="52" spans="1:12" ht="31.5" outlineLevel="7" x14ac:dyDescent="0.2">
      <c r="A52" s="42" t="s">
        <v>297</v>
      </c>
      <c r="B52" s="42" t="s">
        <v>65</v>
      </c>
      <c r="C52" s="22" t="s">
        <v>66</v>
      </c>
      <c r="D52" s="17">
        <f>143330.4+29.5</f>
        <v>143359.9</v>
      </c>
      <c r="E52" s="17"/>
      <c r="F52" s="17">
        <f>SUM(D52:E52)</f>
        <v>143359.9</v>
      </c>
      <c r="G52" s="17">
        <f t="shared" ref="G52:J52" si="113">143330.4+29.5</f>
        <v>143359.9</v>
      </c>
      <c r="H52" s="17"/>
      <c r="I52" s="17">
        <f>SUM(G52:H52)</f>
        <v>143359.9</v>
      </c>
      <c r="J52" s="17">
        <f t="shared" si="113"/>
        <v>143359.9</v>
      </c>
      <c r="K52" s="17"/>
      <c r="L52" s="17">
        <f>SUM(J52:K52)</f>
        <v>143359.9</v>
      </c>
    </row>
    <row r="53" spans="1:12" ht="15.75" outlineLevel="5" x14ac:dyDescent="0.2">
      <c r="A53" s="41" t="s">
        <v>307</v>
      </c>
      <c r="B53" s="41"/>
      <c r="C53" s="21" t="s">
        <v>308</v>
      </c>
      <c r="D53" s="16">
        <f>D54</f>
        <v>118778.8</v>
      </c>
      <c r="E53" s="16">
        <f t="shared" ref="E53:F53" si="114">E54</f>
        <v>0</v>
      </c>
      <c r="F53" s="16">
        <f t="shared" si="114"/>
        <v>118778.8</v>
      </c>
      <c r="G53" s="16">
        <f>G54</f>
        <v>118778.8</v>
      </c>
      <c r="H53" s="16">
        <f t="shared" ref="H53" si="115">H54</f>
        <v>0</v>
      </c>
      <c r="I53" s="16">
        <f t="shared" ref="I53" si="116">I54</f>
        <v>118778.8</v>
      </c>
      <c r="J53" s="16">
        <f>J54</f>
        <v>118778.8</v>
      </c>
      <c r="K53" s="16">
        <f t="shared" ref="K53" si="117">K54</f>
        <v>0</v>
      </c>
      <c r="L53" s="16">
        <f t="shared" ref="L53" si="118">L54</f>
        <v>118778.8</v>
      </c>
    </row>
    <row r="54" spans="1:12" ht="31.5" outlineLevel="7" x14ac:dyDescent="0.2">
      <c r="A54" s="42" t="s">
        <v>307</v>
      </c>
      <c r="B54" s="42" t="s">
        <v>65</v>
      </c>
      <c r="C54" s="22" t="s">
        <v>66</v>
      </c>
      <c r="D54" s="17">
        <f>118776.1+2.7</f>
        <v>118778.8</v>
      </c>
      <c r="E54" s="17"/>
      <c r="F54" s="17">
        <f>SUM(D54:E54)</f>
        <v>118778.8</v>
      </c>
      <c r="G54" s="17">
        <f t="shared" ref="G54:J54" si="119">118776.1+2.7</f>
        <v>118778.8</v>
      </c>
      <c r="H54" s="17"/>
      <c r="I54" s="17">
        <f>SUM(G54:H54)</f>
        <v>118778.8</v>
      </c>
      <c r="J54" s="17">
        <f t="shared" si="119"/>
        <v>118778.8</v>
      </c>
      <c r="K54" s="17"/>
      <c r="L54" s="17">
        <f>SUM(J54:K54)</f>
        <v>118778.8</v>
      </c>
    </row>
    <row r="55" spans="1:12" ht="15.75" outlineLevel="5" x14ac:dyDescent="0.2">
      <c r="A55" s="41" t="s">
        <v>314</v>
      </c>
      <c r="B55" s="41"/>
      <c r="C55" s="21" t="s">
        <v>315</v>
      </c>
      <c r="D55" s="16">
        <f>D56</f>
        <v>86544</v>
      </c>
      <c r="E55" s="16">
        <f t="shared" ref="E55:F55" si="120">E56</f>
        <v>0</v>
      </c>
      <c r="F55" s="16">
        <f t="shared" si="120"/>
        <v>86544</v>
      </c>
      <c r="G55" s="16">
        <f>G56</f>
        <v>86544</v>
      </c>
      <c r="H55" s="16">
        <f t="shared" ref="H55" si="121">H56</f>
        <v>0</v>
      </c>
      <c r="I55" s="16">
        <f t="shared" ref="I55" si="122">I56</f>
        <v>86544</v>
      </c>
      <c r="J55" s="16">
        <f>J56</f>
        <v>86544</v>
      </c>
      <c r="K55" s="16">
        <f t="shared" ref="K55" si="123">K56</f>
        <v>0</v>
      </c>
      <c r="L55" s="16">
        <f t="shared" ref="L55" si="124">L56</f>
        <v>86544</v>
      </c>
    </row>
    <row r="56" spans="1:12" ht="31.5" outlineLevel="7" x14ac:dyDescent="0.2">
      <c r="A56" s="42" t="s">
        <v>314</v>
      </c>
      <c r="B56" s="42" t="s">
        <v>65</v>
      </c>
      <c r="C56" s="22" t="s">
        <v>66</v>
      </c>
      <c r="D56" s="17">
        <v>86544</v>
      </c>
      <c r="E56" s="17"/>
      <c r="F56" s="17">
        <f>SUM(D56:E56)</f>
        <v>86544</v>
      </c>
      <c r="G56" s="17">
        <v>86544</v>
      </c>
      <c r="H56" s="17"/>
      <c r="I56" s="17">
        <f>SUM(G56:H56)</f>
        <v>86544</v>
      </c>
      <c r="J56" s="17">
        <v>86544</v>
      </c>
      <c r="K56" s="17"/>
      <c r="L56" s="17">
        <f>SUM(J56:K56)</f>
        <v>86544</v>
      </c>
    </row>
    <row r="57" spans="1:12" ht="15.75" outlineLevel="7" x14ac:dyDescent="0.2">
      <c r="A57" s="43" t="s">
        <v>326</v>
      </c>
      <c r="B57" s="43"/>
      <c r="C57" s="10" t="s">
        <v>230</v>
      </c>
      <c r="D57" s="6">
        <f t="shared" ref="D57:L57" si="125">D58</f>
        <v>13159.5</v>
      </c>
      <c r="E57" s="6">
        <f t="shared" si="125"/>
        <v>0</v>
      </c>
      <c r="F57" s="6">
        <f t="shared" si="125"/>
        <v>13159.5</v>
      </c>
      <c r="G57" s="6">
        <f t="shared" si="125"/>
        <v>13159.5</v>
      </c>
      <c r="H57" s="6">
        <f t="shared" si="125"/>
        <v>0</v>
      </c>
      <c r="I57" s="6">
        <f t="shared" si="125"/>
        <v>13159.5</v>
      </c>
      <c r="J57" s="6">
        <f t="shared" si="125"/>
        <v>13159.5</v>
      </c>
      <c r="K57" s="6">
        <f t="shared" si="125"/>
        <v>0</v>
      </c>
      <c r="L57" s="6">
        <f t="shared" si="125"/>
        <v>13159.5</v>
      </c>
    </row>
    <row r="58" spans="1:12" ht="31.5" outlineLevel="7" x14ac:dyDescent="0.2">
      <c r="A58" s="44" t="s">
        <v>326</v>
      </c>
      <c r="B58" s="44" t="s">
        <v>65</v>
      </c>
      <c r="C58" s="11" t="s">
        <v>66</v>
      </c>
      <c r="D58" s="7">
        <v>13159.5</v>
      </c>
      <c r="E58" s="17"/>
      <c r="F58" s="17">
        <f>SUM(D58:E58)</f>
        <v>13159.5</v>
      </c>
      <c r="G58" s="7">
        <v>13159.5</v>
      </c>
      <c r="H58" s="17"/>
      <c r="I58" s="17">
        <f>SUM(G58:H58)</f>
        <v>13159.5</v>
      </c>
      <c r="J58" s="7">
        <v>13159.5</v>
      </c>
      <c r="K58" s="17"/>
      <c r="L58" s="17">
        <f>SUM(J58:K58)</f>
        <v>13159.5</v>
      </c>
    </row>
    <row r="59" spans="1:12" ht="31.5" outlineLevel="4" x14ac:dyDescent="0.2">
      <c r="A59" s="41" t="s">
        <v>299</v>
      </c>
      <c r="B59" s="41"/>
      <c r="C59" s="21" t="s">
        <v>300</v>
      </c>
      <c r="D59" s="16">
        <f>D60+D62+D64+D66+D71+D77+D80+D82+D84</f>
        <v>1501476.7532432431</v>
      </c>
      <c r="E59" s="16">
        <f t="shared" ref="E59:F59" si="126">E60+E62+E64+E66+E71+E77+E80+E82+E84</f>
        <v>0</v>
      </c>
      <c r="F59" s="16">
        <f t="shared" si="126"/>
        <v>1501476.7532432431</v>
      </c>
      <c r="G59" s="16">
        <f>G60+G62+G64+G66+G71+G77+G80+G82+G84</f>
        <v>1510520.7540540542</v>
      </c>
      <c r="H59" s="16">
        <f t="shared" ref="H59" si="127">H60+H62+H64+H66+H71+H77+H80+H82+H84</f>
        <v>0</v>
      </c>
      <c r="I59" s="16">
        <f t="shared" ref="I59" si="128">I60+I62+I64+I66+I71+I77+I80+I82+I84</f>
        <v>1510520.7540540542</v>
      </c>
      <c r="J59" s="16">
        <f>J60+J62+J64+J66+J71+J77+J80+J82+J84</f>
        <v>1499851.764864865</v>
      </c>
      <c r="K59" s="16">
        <f t="shared" ref="K59" si="129">K60+K62+K64+K66+K71+K77+K80+K82+K84</f>
        <v>0</v>
      </c>
      <c r="L59" s="16">
        <f t="shared" ref="L59" si="130">L60+L62+L64+L66+L71+L77+L80+L82+L84</f>
        <v>1499851.764864865</v>
      </c>
    </row>
    <row r="60" spans="1:12" ht="47.25" outlineLevel="5" x14ac:dyDescent="0.2">
      <c r="A60" s="41" t="s">
        <v>301</v>
      </c>
      <c r="B60" s="41"/>
      <c r="C60" s="21" t="s">
        <v>302</v>
      </c>
      <c r="D60" s="16">
        <f>D61</f>
        <v>23612</v>
      </c>
      <c r="E60" s="16">
        <f t="shared" ref="E60:F60" si="131">E61</f>
        <v>0</v>
      </c>
      <c r="F60" s="16">
        <f t="shared" si="131"/>
        <v>23612</v>
      </c>
      <c r="G60" s="16">
        <f>G61</f>
        <v>23612</v>
      </c>
      <c r="H60" s="16">
        <f t="shared" ref="H60" si="132">H61</f>
        <v>0</v>
      </c>
      <c r="I60" s="16">
        <f t="shared" ref="I60" si="133">I61</f>
        <v>23612</v>
      </c>
      <c r="J60" s="16">
        <f>J61</f>
        <v>23612</v>
      </c>
      <c r="K60" s="16">
        <f t="shared" ref="K60" si="134">K61</f>
        <v>0</v>
      </c>
      <c r="L60" s="16">
        <f t="shared" ref="L60" si="135">L61</f>
        <v>23612</v>
      </c>
    </row>
    <row r="61" spans="1:12" ht="31.5" outlineLevel="7" x14ac:dyDescent="0.2">
      <c r="A61" s="42" t="s">
        <v>301</v>
      </c>
      <c r="B61" s="42" t="s">
        <v>65</v>
      </c>
      <c r="C61" s="22" t="s">
        <v>66</v>
      </c>
      <c r="D61" s="17">
        <f>6287.7+17324.3</f>
        <v>23612</v>
      </c>
      <c r="E61" s="17"/>
      <c r="F61" s="17">
        <f>SUM(D61:E61)</f>
        <v>23612</v>
      </c>
      <c r="G61" s="17">
        <f t="shared" ref="G61:J61" si="136">6287.7+17324.3</f>
        <v>23612</v>
      </c>
      <c r="H61" s="17"/>
      <c r="I61" s="17">
        <f>SUM(G61:H61)</f>
        <v>23612</v>
      </c>
      <c r="J61" s="17">
        <f t="shared" si="136"/>
        <v>23612</v>
      </c>
      <c r="K61" s="17"/>
      <c r="L61" s="17">
        <f>SUM(J61:K61)</f>
        <v>23612</v>
      </c>
    </row>
    <row r="62" spans="1:12" ht="15.75" outlineLevel="5" x14ac:dyDescent="0.2">
      <c r="A62" s="41" t="s">
        <v>316</v>
      </c>
      <c r="B62" s="41"/>
      <c r="C62" s="21" t="s">
        <v>317</v>
      </c>
      <c r="D62" s="16">
        <f>D63</f>
        <v>4455</v>
      </c>
      <c r="E62" s="16">
        <f t="shared" ref="E62:F62" si="137">E63</f>
        <v>0</v>
      </c>
      <c r="F62" s="16">
        <f t="shared" si="137"/>
        <v>4455</v>
      </c>
      <c r="G62" s="16">
        <f>G63</f>
        <v>4455</v>
      </c>
      <c r="H62" s="16">
        <f t="shared" ref="H62" si="138">H63</f>
        <v>0</v>
      </c>
      <c r="I62" s="16">
        <f t="shared" ref="I62" si="139">I63</f>
        <v>4455</v>
      </c>
      <c r="J62" s="16">
        <f>J63</f>
        <v>4455</v>
      </c>
      <c r="K62" s="16">
        <f t="shared" ref="K62" si="140">K63</f>
        <v>0</v>
      </c>
      <c r="L62" s="16">
        <f t="shared" ref="L62" si="141">L63</f>
        <v>4455</v>
      </c>
    </row>
    <row r="63" spans="1:12" ht="31.5" outlineLevel="7" x14ac:dyDescent="0.2">
      <c r="A63" s="42" t="s">
        <v>316</v>
      </c>
      <c r="B63" s="42" t="s">
        <v>65</v>
      </c>
      <c r="C63" s="22" t="s">
        <v>66</v>
      </c>
      <c r="D63" s="17">
        <v>4455</v>
      </c>
      <c r="E63" s="17"/>
      <c r="F63" s="17">
        <f>SUM(D63:E63)</f>
        <v>4455</v>
      </c>
      <c r="G63" s="17">
        <v>4455</v>
      </c>
      <c r="H63" s="17"/>
      <c r="I63" s="17">
        <f>SUM(G63:H63)</f>
        <v>4455</v>
      </c>
      <c r="J63" s="17">
        <v>4455</v>
      </c>
      <c r="K63" s="17"/>
      <c r="L63" s="17">
        <f>SUM(J63:K63)</f>
        <v>4455</v>
      </c>
    </row>
    <row r="64" spans="1:12" ht="47.25" outlineLevel="5" x14ac:dyDescent="0.2">
      <c r="A64" s="41" t="s">
        <v>309</v>
      </c>
      <c r="B64" s="41"/>
      <c r="C64" s="21" t="s">
        <v>310</v>
      </c>
      <c r="D64" s="16">
        <f>D65</f>
        <v>51567</v>
      </c>
      <c r="E64" s="16">
        <f t="shared" ref="E64:F64" si="142">E65</f>
        <v>0</v>
      </c>
      <c r="F64" s="16">
        <f t="shared" si="142"/>
        <v>51567</v>
      </c>
      <c r="G64" s="16">
        <f>G65</f>
        <v>51567</v>
      </c>
      <c r="H64" s="16">
        <f t="shared" ref="H64" si="143">H65</f>
        <v>0</v>
      </c>
      <c r="I64" s="16">
        <f t="shared" ref="I64" si="144">I65</f>
        <v>51567</v>
      </c>
      <c r="J64" s="16">
        <f>J65</f>
        <v>51567</v>
      </c>
      <c r="K64" s="16">
        <f t="shared" ref="K64" si="145">K65</f>
        <v>0</v>
      </c>
      <c r="L64" s="16">
        <f t="shared" ref="L64" si="146">L65</f>
        <v>51567</v>
      </c>
    </row>
    <row r="65" spans="1:12" ht="31.5" outlineLevel="7" x14ac:dyDescent="0.2">
      <c r="A65" s="42" t="s">
        <v>309</v>
      </c>
      <c r="B65" s="42" t="s">
        <v>65</v>
      </c>
      <c r="C65" s="22" t="s">
        <v>66</v>
      </c>
      <c r="D65" s="17">
        <v>51567</v>
      </c>
      <c r="E65" s="17"/>
      <c r="F65" s="17">
        <f>SUM(D65:E65)</f>
        <v>51567</v>
      </c>
      <c r="G65" s="17">
        <v>51567</v>
      </c>
      <c r="H65" s="17"/>
      <c r="I65" s="17">
        <f>SUM(G65:H65)</f>
        <v>51567</v>
      </c>
      <c r="J65" s="17">
        <v>51567</v>
      </c>
      <c r="K65" s="17"/>
      <c r="L65" s="17">
        <f>SUM(J65:K65)</f>
        <v>51567</v>
      </c>
    </row>
    <row r="66" spans="1:12" ht="15.75" outlineLevel="5" x14ac:dyDescent="0.2">
      <c r="A66" s="41" t="s">
        <v>318</v>
      </c>
      <c r="B66" s="41"/>
      <c r="C66" s="10" t="s">
        <v>700</v>
      </c>
      <c r="D66" s="6">
        <f t="shared" ref="D66:L66" si="147">D67+D68+D69+D70</f>
        <v>28049.010000000002</v>
      </c>
      <c r="E66" s="6">
        <f t="shared" ref="E66:F66" si="148">E67+E68+E69+E70</f>
        <v>0</v>
      </c>
      <c r="F66" s="6">
        <f t="shared" si="148"/>
        <v>28049.010000000002</v>
      </c>
      <c r="G66" s="6">
        <f t="shared" si="147"/>
        <v>30244.1</v>
      </c>
      <c r="H66" s="6">
        <f t="shared" ref="H66:I66" si="149">H67+H68+H69+H70</f>
        <v>0</v>
      </c>
      <c r="I66" s="6">
        <f t="shared" si="149"/>
        <v>30244.1</v>
      </c>
      <c r="J66" s="6">
        <f t="shared" si="147"/>
        <v>30244.1</v>
      </c>
      <c r="K66" s="6">
        <f t="shared" si="147"/>
        <v>0</v>
      </c>
      <c r="L66" s="6">
        <f t="shared" si="147"/>
        <v>30244.1</v>
      </c>
    </row>
    <row r="67" spans="1:12" ht="31.5" outlineLevel="7" x14ac:dyDescent="0.2">
      <c r="A67" s="42" t="s">
        <v>318</v>
      </c>
      <c r="B67" s="42" t="s">
        <v>7</v>
      </c>
      <c r="C67" s="11" t="s">
        <v>8</v>
      </c>
      <c r="D67" s="7">
        <v>7019.58</v>
      </c>
      <c r="E67" s="17"/>
      <c r="F67" s="17">
        <f>SUM(D67:E67)</f>
        <v>7019.58</v>
      </c>
      <c r="G67" s="7">
        <v>7503.69</v>
      </c>
      <c r="H67" s="17"/>
      <c r="I67" s="17">
        <f>SUM(G67:H67)</f>
        <v>7503.69</v>
      </c>
      <c r="J67" s="7">
        <v>7503.69</v>
      </c>
      <c r="K67" s="17"/>
      <c r="L67" s="17">
        <f>SUM(J67:K67)</f>
        <v>7503.69</v>
      </c>
    </row>
    <row r="68" spans="1:12" ht="15.75" outlineLevel="7" x14ac:dyDescent="0.2">
      <c r="A68" s="42" t="s">
        <v>318</v>
      </c>
      <c r="B68" s="42" t="s">
        <v>19</v>
      </c>
      <c r="C68" s="11" t="s">
        <v>20</v>
      </c>
      <c r="D68" s="7">
        <v>356.27</v>
      </c>
      <c r="E68" s="17"/>
      <c r="F68" s="17">
        <f>SUM(D68:E68)</f>
        <v>356.27</v>
      </c>
      <c r="G68" s="7">
        <v>356.14</v>
      </c>
      <c r="H68" s="17"/>
      <c r="I68" s="17">
        <f>SUM(G68:H68)</f>
        <v>356.14</v>
      </c>
      <c r="J68" s="7">
        <v>356.14</v>
      </c>
      <c r="K68" s="17"/>
      <c r="L68" s="17">
        <f>SUM(J68:K68)</f>
        <v>356.14</v>
      </c>
    </row>
    <row r="69" spans="1:12" ht="31.5" outlineLevel="7" x14ac:dyDescent="0.2">
      <c r="A69" s="42" t="s">
        <v>318</v>
      </c>
      <c r="B69" s="42" t="s">
        <v>65</v>
      </c>
      <c r="C69" s="11" t="s">
        <v>66</v>
      </c>
      <c r="D69" s="7">
        <v>9647.58</v>
      </c>
      <c r="E69" s="17"/>
      <c r="F69" s="17">
        <f>SUM(D69:E69)</f>
        <v>9647.58</v>
      </c>
      <c r="G69" s="7">
        <v>10886.69</v>
      </c>
      <c r="H69" s="17"/>
      <c r="I69" s="17">
        <f>SUM(G69:H69)</f>
        <v>10886.69</v>
      </c>
      <c r="J69" s="7">
        <v>10886.69</v>
      </c>
      <c r="K69" s="17"/>
      <c r="L69" s="17">
        <f>SUM(J69:K69)</f>
        <v>10886.69</v>
      </c>
    </row>
    <row r="70" spans="1:12" ht="15.75" outlineLevel="7" x14ac:dyDescent="0.2">
      <c r="A70" s="42" t="s">
        <v>318</v>
      </c>
      <c r="B70" s="42" t="s">
        <v>15</v>
      </c>
      <c r="C70" s="11" t="s">
        <v>16</v>
      </c>
      <c r="D70" s="7">
        <v>11025.58</v>
      </c>
      <c r="E70" s="17"/>
      <c r="F70" s="17">
        <f>SUM(D70:E70)</f>
        <v>11025.58</v>
      </c>
      <c r="G70" s="7">
        <v>11497.58</v>
      </c>
      <c r="H70" s="17"/>
      <c r="I70" s="17">
        <f>SUM(G70:H70)</f>
        <v>11497.58</v>
      </c>
      <c r="J70" s="7">
        <v>11497.58</v>
      </c>
      <c r="K70" s="17"/>
      <c r="L70" s="17">
        <f>SUM(J70:K70)</f>
        <v>11497.58</v>
      </c>
    </row>
    <row r="71" spans="1:12" ht="31.5" outlineLevel="7" x14ac:dyDescent="0.2">
      <c r="A71" s="41" t="s">
        <v>303</v>
      </c>
      <c r="B71" s="41"/>
      <c r="C71" s="21" t="s">
        <v>304</v>
      </c>
      <c r="D71" s="16">
        <f>D72+D73+D74+D75+D76</f>
        <v>1277853.6000000001</v>
      </c>
      <c r="E71" s="16">
        <f t="shared" ref="E71:F71" si="150">E72+E73+E74+E75+E76</f>
        <v>0</v>
      </c>
      <c r="F71" s="16">
        <f t="shared" si="150"/>
        <v>1277853.6000000001</v>
      </c>
      <c r="G71" s="16">
        <f t="shared" ref="G71:J71" si="151">G72+G73+G74+G75+G76</f>
        <v>1294911.2</v>
      </c>
      <c r="H71" s="16">
        <f t="shared" ref="H71" si="152">H72+H73+H74+H75+H76</f>
        <v>0</v>
      </c>
      <c r="I71" s="16">
        <f t="shared" ref="I71" si="153">I72+I73+I74+I75+I76</f>
        <v>1294911.2</v>
      </c>
      <c r="J71" s="16">
        <f t="shared" si="151"/>
        <v>1286089.9000000001</v>
      </c>
      <c r="K71" s="16">
        <f t="shared" ref="K71" si="154">K72+K73+K74+K75+K76</f>
        <v>0</v>
      </c>
      <c r="L71" s="16">
        <f t="shared" ref="L71" si="155">L72+L73+L74+L75+L76</f>
        <v>1286089.9000000001</v>
      </c>
    </row>
    <row r="72" spans="1:12" ht="47.25" outlineLevel="7" x14ac:dyDescent="0.2">
      <c r="A72" s="42" t="s">
        <v>303</v>
      </c>
      <c r="B72" s="42" t="s">
        <v>4</v>
      </c>
      <c r="C72" s="22" t="s">
        <v>5</v>
      </c>
      <c r="D72" s="84">
        <f>231+20738.6</f>
        <v>20969.599999999999</v>
      </c>
      <c r="E72" s="17"/>
      <c r="F72" s="17">
        <f t="shared" ref="F72:F76" si="156">SUM(D72:E72)</f>
        <v>20969.599999999999</v>
      </c>
      <c r="G72" s="84">
        <f>237.4+20967.6</f>
        <v>21205</v>
      </c>
      <c r="H72" s="17"/>
      <c r="I72" s="17">
        <f t="shared" ref="I72:I76" si="157">SUM(G72:H72)</f>
        <v>21205</v>
      </c>
      <c r="J72" s="84">
        <f>237.4+20805.7</f>
        <v>21043.100000000002</v>
      </c>
      <c r="K72" s="17"/>
      <c r="L72" s="17">
        <f t="shared" ref="L72:L76" si="158">SUM(J72:K72)</f>
        <v>21043.100000000002</v>
      </c>
    </row>
    <row r="73" spans="1:12" ht="31.5" outlineLevel="7" x14ac:dyDescent="0.2">
      <c r="A73" s="42" t="s">
        <v>303</v>
      </c>
      <c r="B73" s="42" t="s">
        <v>7</v>
      </c>
      <c r="C73" s="22" t="s">
        <v>8</v>
      </c>
      <c r="D73" s="84">
        <f>6.9+31.6</f>
        <v>38.5</v>
      </c>
      <c r="E73" s="17"/>
      <c r="F73" s="17">
        <f t="shared" si="156"/>
        <v>38.5</v>
      </c>
      <c r="G73" s="84">
        <f>7.1+29</f>
        <v>36.1</v>
      </c>
      <c r="H73" s="17"/>
      <c r="I73" s="17">
        <f t="shared" si="157"/>
        <v>36.1</v>
      </c>
      <c r="J73" s="84">
        <f>7.1+28.6</f>
        <v>35.700000000000003</v>
      </c>
      <c r="K73" s="17"/>
      <c r="L73" s="17">
        <f t="shared" si="158"/>
        <v>35.700000000000003</v>
      </c>
    </row>
    <row r="74" spans="1:12" ht="15.75" outlineLevel="7" x14ac:dyDescent="0.2">
      <c r="A74" s="42" t="s">
        <v>303</v>
      </c>
      <c r="B74" s="42" t="s">
        <v>19</v>
      </c>
      <c r="C74" s="22" t="s">
        <v>20</v>
      </c>
      <c r="D74" s="84">
        <f>2097.5+720</f>
        <v>2817.5</v>
      </c>
      <c r="E74" s="17"/>
      <c r="F74" s="17">
        <f t="shared" si="156"/>
        <v>2817.5</v>
      </c>
      <c r="G74" s="84">
        <f>1735+520</f>
        <v>2255</v>
      </c>
      <c r="H74" s="17"/>
      <c r="I74" s="17">
        <f t="shared" si="157"/>
        <v>2255</v>
      </c>
      <c r="J74" s="84">
        <f>1685+420</f>
        <v>2105</v>
      </c>
      <c r="K74" s="17"/>
      <c r="L74" s="17">
        <f t="shared" si="158"/>
        <v>2105</v>
      </c>
    </row>
    <row r="75" spans="1:12" ht="31.5" outlineLevel="7" x14ac:dyDescent="0.2">
      <c r="A75" s="42" t="s">
        <v>303</v>
      </c>
      <c r="B75" s="42" t="s">
        <v>65</v>
      </c>
      <c r="C75" s="22" t="s">
        <v>66</v>
      </c>
      <c r="D75" s="84">
        <f>550744.5+658669.6+12891.4</f>
        <v>1222305.5</v>
      </c>
      <c r="E75" s="17"/>
      <c r="F75" s="17">
        <f t="shared" si="156"/>
        <v>1222305.5</v>
      </c>
      <c r="G75" s="84">
        <f>552514.2+673056+13250.9</f>
        <v>1238821.0999999999</v>
      </c>
      <c r="H75" s="17"/>
      <c r="I75" s="17">
        <f t="shared" si="157"/>
        <v>1238821.0999999999</v>
      </c>
      <c r="J75" s="84">
        <f>544984.9+671500.9+13826.3</f>
        <v>1230312.1000000001</v>
      </c>
      <c r="K75" s="17"/>
      <c r="L75" s="17">
        <f t="shared" si="158"/>
        <v>1230312.1000000001</v>
      </c>
    </row>
    <row r="76" spans="1:12" ht="15.75" outlineLevel="7" x14ac:dyDescent="0.2">
      <c r="A76" s="42" t="s">
        <v>303</v>
      </c>
      <c r="B76" s="42" t="s">
        <v>15</v>
      </c>
      <c r="C76" s="22" t="s">
        <v>16</v>
      </c>
      <c r="D76" s="84">
        <f>31722.5</f>
        <v>31722.5</v>
      </c>
      <c r="E76" s="17"/>
      <c r="F76" s="17">
        <f t="shared" si="156"/>
        <v>31722.5</v>
      </c>
      <c r="G76" s="84">
        <f>32594</f>
        <v>32594</v>
      </c>
      <c r="H76" s="17"/>
      <c r="I76" s="17">
        <f t="shared" si="157"/>
        <v>32594</v>
      </c>
      <c r="J76" s="84">
        <f>32594</f>
        <v>32594</v>
      </c>
      <c r="K76" s="17"/>
      <c r="L76" s="17">
        <f t="shared" si="158"/>
        <v>32594</v>
      </c>
    </row>
    <row r="77" spans="1:12" ht="78.75" outlineLevel="5" x14ac:dyDescent="0.2">
      <c r="A77" s="163" t="s">
        <v>904</v>
      </c>
      <c r="B77" s="163"/>
      <c r="C77" s="166" t="s">
        <v>333</v>
      </c>
      <c r="D77" s="6">
        <f t="shared" ref="D77" si="159">D79</f>
        <v>5035.2</v>
      </c>
      <c r="E77" s="6">
        <f>E79+E78</f>
        <v>0</v>
      </c>
      <c r="F77" s="6">
        <f t="shared" ref="F77:L77" si="160">F79+F78</f>
        <v>5035.2</v>
      </c>
      <c r="G77" s="6">
        <f t="shared" si="160"/>
        <v>5035.2</v>
      </c>
      <c r="H77" s="6">
        <f t="shared" si="160"/>
        <v>0</v>
      </c>
      <c r="I77" s="6">
        <f t="shared" si="160"/>
        <v>5035.2</v>
      </c>
      <c r="J77" s="6">
        <f t="shared" si="160"/>
        <v>5035.2</v>
      </c>
      <c r="K77" s="6">
        <f t="shared" si="160"/>
        <v>0</v>
      </c>
      <c r="L77" s="6">
        <f t="shared" si="160"/>
        <v>5035.2</v>
      </c>
    </row>
    <row r="78" spans="1:12" ht="47.25" outlineLevel="5" x14ac:dyDescent="0.2">
      <c r="A78" s="165" t="s">
        <v>904</v>
      </c>
      <c r="B78" s="165" t="s">
        <v>4</v>
      </c>
      <c r="C78" s="11" t="s">
        <v>5</v>
      </c>
      <c r="D78" s="7"/>
      <c r="E78" s="162">
        <v>74.400000000000006</v>
      </c>
      <c r="F78" s="7">
        <f>SUM(D78:E78)</f>
        <v>74.400000000000006</v>
      </c>
      <c r="G78" s="7"/>
      <c r="H78" s="162">
        <v>74.400000000000006</v>
      </c>
      <c r="I78" s="7">
        <f>SUM(G78:H78)</f>
        <v>74.400000000000006</v>
      </c>
      <c r="J78" s="7"/>
      <c r="K78" s="162">
        <v>74.400000000000006</v>
      </c>
      <c r="L78" s="7">
        <f>SUM(J78:K78)</f>
        <v>74.400000000000006</v>
      </c>
    </row>
    <row r="79" spans="1:12" ht="31.5" outlineLevel="7" x14ac:dyDescent="0.2">
      <c r="A79" s="165" t="s">
        <v>904</v>
      </c>
      <c r="B79" s="165" t="s">
        <v>65</v>
      </c>
      <c r="C79" s="11" t="s">
        <v>66</v>
      </c>
      <c r="D79" s="7">
        <f>4960.8+74.4</f>
        <v>5035.2</v>
      </c>
      <c r="E79" s="161">
        <v>-74.400000000000006</v>
      </c>
      <c r="F79" s="17">
        <f>SUM(D79:E79)</f>
        <v>4960.8</v>
      </c>
      <c r="G79" s="7">
        <f>4960.8+74.4</f>
        <v>5035.2</v>
      </c>
      <c r="H79" s="161">
        <v>-74.400000000000006</v>
      </c>
      <c r="I79" s="17">
        <f>SUM(G79:H79)</f>
        <v>4960.8</v>
      </c>
      <c r="J79" s="7">
        <f>4960.8+74.4</f>
        <v>5035.2</v>
      </c>
      <c r="K79" s="161">
        <v>-74.400000000000006</v>
      </c>
      <c r="L79" s="17">
        <f>SUM(J79:K79)</f>
        <v>4960.8</v>
      </c>
    </row>
    <row r="80" spans="1:12" ht="157.5" customHeight="1" outlineLevel="5" x14ac:dyDescent="0.2">
      <c r="A80" s="41" t="s">
        <v>313</v>
      </c>
      <c r="B80" s="41"/>
      <c r="C80" s="70" t="s">
        <v>424</v>
      </c>
      <c r="D80" s="16">
        <f>D81</f>
        <v>551.34324324324325</v>
      </c>
      <c r="E80" s="16">
        <f t="shared" ref="E80:F80" si="161">E81</f>
        <v>0</v>
      </c>
      <c r="F80" s="16">
        <f t="shared" si="161"/>
        <v>551.34324324324325</v>
      </c>
      <c r="G80" s="16">
        <f>G81</f>
        <v>557.254054054054</v>
      </c>
      <c r="H80" s="16">
        <f t="shared" ref="H80" si="162">H81</f>
        <v>0</v>
      </c>
      <c r="I80" s="16">
        <f t="shared" ref="I80" si="163">I81</f>
        <v>557.254054054054</v>
      </c>
      <c r="J80" s="16">
        <f>J81</f>
        <v>549.3648648648649</v>
      </c>
      <c r="K80" s="16">
        <f t="shared" ref="K80" si="164">K81</f>
        <v>0</v>
      </c>
      <c r="L80" s="16">
        <f t="shared" ref="L80" si="165">L81</f>
        <v>549.3648648648649</v>
      </c>
    </row>
    <row r="81" spans="1:12" ht="31.5" outlineLevel="7" x14ac:dyDescent="0.2">
      <c r="A81" s="42" t="s">
        <v>313</v>
      </c>
      <c r="B81" s="42" t="s">
        <v>65</v>
      </c>
      <c r="C81" s="22" t="s">
        <v>66</v>
      </c>
      <c r="D81" s="7">
        <v>551.34324324324325</v>
      </c>
      <c r="E81" s="17"/>
      <c r="F81" s="17">
        <f>SUM(D81:E81)</f>
        <v>551.34324324324325</v>
      </c>
      <c r="G81" s="7">
        <v>557.254054054054</v>
      </c>
      <c r="H81" s="17"/>
      <c r="I81" s="17">
        <f>SUM(G81:H81)</f>
        <v>557.254054054054</v>
      </c>
      <c r="J81" s="7">
        <v>549.3648648648649</v>
      </c>
      <c r="K81" s="17"/>
      <c r="L81" s="17">
        <f>SUM(J81:K81)</f>
        <v>549.3648648648649</v>
      </c>
    </row>
    <row r="82" spans="1:12" ht="156.75" customHeight="1" outlineLevel="5" x14ac:dyDescent="0.2">
      <c r="A82" s="41" t="s">
        <v>313</v>
      </c>
      <c r="B82" s="41"/>
      <c r="C82" s="70" t="s">
        <v>425</v>
      </c>
      <c r="D82" s="16">
        <f>D83</f>
        <v>6799.9</v>
      </c>
      <c r="E82" s="16">
        <f t="shared" ref="E82:F82" si="166">E83</f>
        <v>0</v>
      </c>
      <c r="F82" s="16">
        <f t="shared" si="166"/>
        <v>6799.9</v>
      </c>
      <c r="G82" s="16">
        <f>G83</f>
        <v>6872.8</v>
      </c>
      <c r="H82" s="16">
        <f t="shared" ref="H82" si="167">H83</f>
        <v>0</v>
      </c>
      <c r="I82" s="16">
        <f t="shared" ref="I82" si="168">I83</f>
        <v>6872.8</v>
      </c>
      <c r="J82" s="16">
        <f>J83</f>
        <v>6775.5</v>
      </c>
      <c r="K82" s="16">
        <f t="shared" ref="K82" si="169">K83</f>
        <v>0</v>
      </c>
      <c r="L82" s="16">
        <f t="shared" ref="L82" si="170">L83</f>
        <v>6775.5</v>
      </c>
    </row>
    <row r="83" spans="1:12" ht="31.5" outlineLevel="7" x14ac:dyDescent="0.2">
      <c r="A83" s="42" t="s">
        <v>313</v>
      </c>
      <c r="B83" s="42" t="s">
        <v>65</v>
      </c>
      <c r="C83" s="22" t="s">
        <v>66</v>
      </c>
      <c r="D83" s="17">
        <v>6799.9</v>
      </c>
      <c r="E83" s="17"/>
      <c r="F83" s="17">
        <f>SUM(D83:E83)</f>
        <v>6799.9</v>
      </c>
      <c r="G83" s="17">
        <v>6872.8</v>
      </c>
      <c r="H83" s="17"/>
      <c r="I83" s="17">
        <f>SUM(G83:H83)</f>
        <v>6872.8</v>
      </c>
      <c r="J83" s="17">
        <v>6775.5</v>
      </c>
      <c r="K83" s="17"/>
      <c r="L83" s="17">
        <f>SUM(J83:K83)</f>
        <v>6775.5</v>
      </c>
    </row>
    <row r="84" spans="1:12" ht="47.25" outlineLevel="5" x14ac:dyDescent="0.2">
      <c r="A84" s="41" t="s">
        <v>311</v>
      </c>
      <c r="B84" s="41"/>
      <c r="C84" s="21" t="s">
        <v>312</v>
      </c>
      <c r="D84" s="16">
        <f>D85</f>
        <v>103553.7</v>
      </c>
      <c r="E84" s="16">
        <f t="shared" ref="E84:F84" si="171">E85</f>
        <v>0</v>
      </c>
      <c r="F84" s="16">
        <f t="shared" si="171"/>
        <v>103553.7</v>
      </c>
      <c r="G84" s="16">
        <f>G85</f>
        <v>93266.2</v>
      </c>
      <c r="H84" s="16">
        <f t="shared" ref="H84" si="172">H85</f>
        <v>0</v>
      </c>
      <c r="I84" s="16">
        <f t="shared" ref="I84" si="173">I85</f>
        <v>93266.2</v>
      </c>
      <c r="J84" s="16">
        <f>J85</f>
        <v>91523.7</v>
      </c>
      <c r="K84" s="16">
        <f t="shared" ref="K84" si="174">K85</f>
        <v>0</v>
      </c>
      <c r="L84" s="16">
        <f t="shared" ref="L84" si="175">L85</f>
        <v>91523.7</v>
      </c>
    </row>
    <row r="85" spans="1:12" ht="31.5" outlineLevel="7" x14ac:dyDescent="0.2">
      <c r="A85" s="42" t="s">
        <v>311</v>
      </c>
      <c r="B85" s="42" t="s">
        <v>65</v>
      </c>
      <c r="C85" s="22" t="s">
        <v>66</v>
      </c>
      <c r="D85" s="17">
        <v>103553.7</v>
      </c>
      <c r="E85" s="17"/>
      <c r="F85" s="17">
        <f>SUM(D85:E85)</f>
        <v>103553.7</v>
      </c>
      <c r="G85" s="17">
        <v>93266.2</v>
      </c>
      <c r="H85" s="17"/>
      <c r="I85" s="17">
        <f>SUM(G85:H85)</f>
        <v>93266.2</v>
      </c>
      <c r="J85" s="17">
        <v>91523.7</v>
      </c>
      <c r="K85" s="17"/>
      <c r="L85" s="17">
        <f>SUM(J85:K85)</f>
        <v>91523.7</v>
      </c>
    </row>
    <row r="86" spans="1:12" ht="31.5" outlineLevel="7" x14ac:dyDescent="0.2">
      <c r="A86" s="43" t="s">
        <v>628</v>
      </c>
      <c r="B86" s="43"/>
      <c r="C86" s="10" t="s">
        <v>630</v>
      </c>
      <c r="D86" s="6">
        <f>D87</f>
        <v>1618.3</v>
      </c>
      <c r="E86" s="6">
        <f t="shared" ref="E86:F87" si="176">E87</f>
        <v>0</v>
      </c>
      <c r="F86" s="6">
        <f t="shared" si="176"/>
        <v>1618.3</v>
      </c>
      <c r="G86" s="6">
        <f t="shared" ref="G86:J86" si="177">G87</f>
        <v>1618.3</v>
      </c>
      <c r="H86" s="6">
        <f t="shared" ref="H86:H87" si="178">H87</f>
        <v>0</v>
      </c>
      <c r="I86" s="6">
        <f t="shared" ref="I86:I87" si="179">I87</f>
        <v>1618.3</v>
      </c>
      <c r="J86" s="6">
        <f t="shared" si="177"/>
        <v>1618.3</v>
      </c>
      <c r="K86" s="6">
        <f t="shared" ref="K86:K87" si="180">K87</f>
        <v>0</v>
      </c>
      <c r="L86" s="6">
        <f t="shared" ref="L86:L87" si="181">L87</f>
        <v>1618.3</v>
      </c>
    </row>
    <row r="87" spans="1:12" ht="63" outlineLevel="7" x14ac:dyDescent="0.2">
      <c r="A87" s="43" t="s">
        <v>629</v>
      </c>
      <c r="B87" s="43"/>
      <c r="C87" s="10" t="s">
        <v>631</v>
      </c>
      <c r="D87" s="6">
        <f>D88</f>
        <v>1618.3</v>
      </c>
      <c r="E87" s="6">
        <f t="shared" si="176"/>
        <v>0</v>
      </c>
      <c r="F87" s="6">
        <f t="shared" si="176"/>
        <v>1618.3</v>
      </c>
      <c r="G87" s="6">
        <f t="shared" ref="G87:J87" si="182">G88</f>
        <v>1618.3</v>
      </c>
      <c r="H87" s="6">
        <f t="shared" si="178"/>
        <v>0</v>
      </c>
      <c r="I87" s="6">
        <f t="shared" si="179"/>
        <v>1618.3</v>
      </c>
      <c r="J87" s="6">
        <f t="shared" si="182"/>
        <v>1618.3</v>
      </c>
      <c r="K87" s="6">
        <f t="shared" si="180"/>
        <v>0</v>
      </c>
      <c r="L87" s="6">
        <f t="shared" si="181"/>
        <v>1618.3</v>
      </c>
    </row>
    <row r="88" spans="1:12" ht="31.5" outlineLevel="7" x14ac:dyDescent="0.2">
      <c r="A88" s="44" t="s">
        <v>629</v>
      </c>
      <c r="B88" s="44" t="s">
        <v>65</v>
      </c>
      <c r="C88" s="11" t="s">
        <v>66</v>
      </c>
      <c r="D88" s="7">
        <v>1618.3</v>
      </c>
      <c r="E88" s="17"/>
      <c r="F88" s="17">
        <f>SUM(D88:E88)</f>
        <v>1618.3</v>
      </c>
      <c r="G88" s="7">
        <v>1618.3</v>
      </c>
      <c r="H88" s="17"/>
      <c r="I88" s="17">
        <f>SUM(G88:H88)</f>
        <v>1618.3</v>
      </c>
      <c r="J88" s="7">
        <v>1618.3</v>
      </c>
      <c r="K88" s="17"/>
      <c r="L88" s="17">
        <f>SUM(J88:K88)</f>
        <v>1618.3</v>
      </c>
    </row>
    <row r="89" spans="1:12" ht="31.5" outlineLevel="2" x14ac:dyDescent="0.2">
      <c r="A89" s="41" t="s">
        <v>157</v>
      </c>
      <c r="B89" s="41"/>
      <c r="C89" s="21" t="s">
        <v>158</v>
      </c>
      <c r="D89" s="16">
        <f>D90+D120+D134+D145+D155</f>
        <v>285866.67049999995</v>
      </c>
      <c r="E89" s="16">
        <f t="shared" ref="E89:F89" si="183">E90+E120+E134+E145+E155</f>
        <v>0</v>
      </c>
      <c r="F89" s="16">
        <f t="shared" si="183"/>
        <v>285866.67049999995</v>
      </c>
      <c r="G89" s="16">
        <f t="shared" ref="G89:J89" si="184">G90+G120+G134+G145+G155</f>
        <v>281101.89169999998</v>
      </c>
      <c r="H89" s="16">
        <f t="shared" ref="H89" si="185">H90+H120+H134+H145+H155</f>
        <v>0</v>
      </c>
      <c r="I89" s="16">
        <f t="shared" ref="I89" si="186">I90+I120+I134+I145+I155</f>
        <v>281101.89169999998</v>
      </c>
      <c r="J89" s="16">
        <f t="shared" si="184"/>
        <v>276720.8</v>
      </c>
      <c r="K89" s="16">
        <f t="shared" ref="K89" si="187">K90+K120+K134+K145+K155</f>
        <v>0</v>
      </c>
      <c r="L89" s="16">
        <f t="shared" ref="L89" si="188">L90+L120+L134+L145+L155</f>
        <v>276720.8</v>
      </c>
    </row>
    <row r="90" spans="1:12" ht="31.5" outlineLevel="3" x14ac:dyDescent="0.2">
      <c r="A90" s="41" t="s">
        <v>231</v>
      </c>
      <c r="B90" s="41"/>
      <c r="C90" s="21" t="s">
        <v>232</v>
      </c>
      <c r="D90" s="16">
        <f>D91+D113+D103+D108</f>
        <v>11600.690500000001</v>
      </c>
      <c r="E90" s="16">
        <f t="shared" ref="E90:F90" si="189">E91+E113+E103+E108</f>
        <v>0</v>
      </c>
      <c r="F90" s="16">
        <f t="shared" si="189"/>
        <v>11600.690500000001</v>
      </c>
      <c r="G90" s="16">
        <f t="shared" ref="G90:J90" si="190">G91+G113+G103+G108</f>
        <v>11598.7917</v>
      </c>
      <c r="H90" s="16">
        <f t="shared" ref="H90" si="191">H91+H113+H103+H108</f>
        <v>0</v>
      </c>
      <c r="I90" s="16">
        <f t="shared" ref="I90" si="192">I91+I113+I103+I108</f>
        <v>11598.7917</v>
      </c>
      <c r="J90" s="16">
        <f t="shared" si="190"/>
        <v>5984.9</v>
      </c>
      <c r="K90" s="16">
        <f t="shared" ref="K90" si="193">K91+K113+K103+K108</f>
        <v>0</v>
      </c>
      <c r="L90" s="16">
        <f t="shared" ref="L90" si="194">L91+L113+L103+L108</f>
        <v>5984.9</v>
      </c>
    </row>
    <row r="91" spans="1:12" ht="31.5" outlineLevel="4" x14ac:dyDescent="0.2">
      <c r="A91" s="41" t="s">
        <v>233</v>
      </c>
      <c r="B91" s="41"/>
      <c r="C91" s="21" t="s">
        <v>431</v>
      </c>
      <c r="D91" s="16">
        <f>D96+D99+D101+D94+D92</f>
        <v>5999.9</v>
      </c>
      <c r="E91" s="16">
        <f t="shared" ref="E91:F91" si="195">E96+E99+E101+E94+E92</f>
        <v>0</v>
      </c>
      <c r="F91" s="16">
        <f t="shared" si="195"/>
        <v>5999.9</v>
      </c>
      <c r="G91" s="16">
        <f t="shared" ref="G91:J91" si="196">G96+G99+G101+G94+G92</f>
        <v>5799.9</v>
      </c>
      <c r="H91" s="16">
        <f t="shared" ref="H91" si="197">H96+H99+H101+H94+H92</f>
        <v>0</v>
      </c>
      <c r="I91" s="16">
        <f t="shared" ref="I91" si="198">I96+I99+I101+I94+I92</f>
        <v>5799.9</v>
      </c>
      <c r="J91" s="16">
        <f t="shared" si="196"/>
        <v>5799.9</v>
      </c>
      <c r="K91" s="16">
        <f t="shared" ref="K91" si="199">K96+K99+K101+K94+K92</f>
        <v>0</v>
      </c>
      <c r="L91" s="16">
        <f t="shared" ref="L91" si="200">L96+L99+L101+L94+L92</f>
        <v>5799.9</v>
      </c>
    </row>
    <row r="92" spans="1:12" ht="31.5" outlineLevel="4" x14ac:dyDescent="0.2">
      <c r="A92" s="43" t="s">
        <v>234</v>
      </c>
      <c r="B92" s="43"/>
      <c r="C92" s="10" t="s">
        <v>10</v>
      </c>
      <c r="D92" s="6">
        <f t="shared" ref="D92:L92" si="201">D93</f>
        <v>150</v>
      </c>
      <c r="E92" s="6">
        <f t="shared" si="201"/>
        <v>0</v>
      </c>
      <c r="F92" s="6">
        <f t="shared" si="201"/>
        <v>150</v>
      </c>
      <c r="G92" s="6">
        <f t="shared" si="201"/>
        <v>150</v>
      </c>
      <c r="H92" s="6">
        <f t="shared" si="201"/>
        <v>0</v>
      </c>
      <c r="I92" s="6">
        <f t="shared" si="201"/>
        <v>150</v>
      </c>
      <c r="J92" s="6">
        <f t="shared" si="201"/>
        <v>150</v>
      </c>
      <c r="K92" s="6">
        <f t="shared" si="201"/>
        <v>0</v>
      </c>
      <c r="L92" s="6">
        <f t="shared" si="201"/>
        <v>150</v>
      </c>
    </row>
    <row r="93" spans="1:12" ht="31.5" outlineLevel="4" x14ac:dyDescent="0.2">
      <c r="A93" s="44" t="s">
        <v>234</v>
      </c>
      <c r="B93" s="44" t="s">
        <v>7</v>
      </c>
      <c r="C93" s="11" t="s">
        <v>8</v>
      </c>
      <c r="D93" s="7">
        <v>150</v>
      </c>
      <c r="E93" s="17"/>
      <c r="F93" s="17">
        <f>SUM(D93:E93)</f>
        <v>150</v>
      </c>
      <c r="G93" s="7">
        <v>150</v>
      </c>
      <c r="H93" s="17"/>
      <c r="I93" s="17">
        <f>SUM(G93:H93)</f>
        <v>150</v>
      </c>
      <c r="J93" s="7">
        <v>150</v>
      </c>
      <c r="K93" s="17"/>
      <c r="L93" s="17">
        <f>SUM(J93:K93)</f>
        <v>150</v>
      </c>
    </row>
    <row r="94" spans="1:12" ht="31.5" outlineLevel="7" x14ac:dyDescent="0.2">
      <c r="A94" s="41" t="s">
        <v>617</v>
      </c>
      <c r="B94" s="41"/>
      <c r="C94" s="20" t="s">
        <v>614</v>
      </c>
      <c r="D94" s="16">
        <f>D95</f>
        <v>2639.9</v>
      </c>
      <c r="E94" s="16">
        <f t="shared" ref="E94:F94" si="202">E95</f>
        <v>0</v>
      </c>
      <c r="F94" s="16">
        <f t="shared" si="202"/>
        <v>2639.9</v>
      </c>
      <c r="G94" s="16">
        <f t="shared" ref="G94:J94" si="203">G95</f>
        <v>2639.9</v>
      </c>
      <c r="H94" s="16">
        <f t="shared" ref="H94" si="204">H95</f>
        <v>0</v>
      </c>
      <c r="I94" s="16">
        <f t="shared" ref="I94" si="205">I95</f>
        <v>2639.9</v>
      </c>
      <c r="J94" s="16">
        <f t="shared" si="203"/>
        <v>2639.9</v>
      </c>
      <c r="K94" s="16">
        <f t="shared" ref="K94" si="206">K95</f>
        <v>0</v>
      </c>
      <c r="L94" s="16">
        <f t="shared" ref="L94" si="207">L95</f>
        <v>2639.9</v>
      </c>
    </row>
    <row r="95" spans="1:12" ht="31.5" outlineLevel="7" x14ac:dyDescent="0.2">
      <c r="A95" s="42" t="s">
        <v>617</v>
      </c>
      <c r="B95" s="42" t="s">
        <v>65</v>
      </c>
      <c r="C95" s="19" t="s">
        <v>422</v>
      </c>
      <c r="D95" s="17">
        <v>2639.9</v>
      </c>
      <c r="E95" s="17"/>
      <c r="F95" s="17">
        <f>SUM(D95:E95)</f>
        <v>2639.9</v>
      </c>
      <c r="G95" s="17">
        <v>2639.9</v>
      </c>
      <c r="H95" s="17"/>
      <c r="I95" s="17">
        <f>SUM(G95:H95)</f>
        <v>2639.9</v>
      </c>
      <c r="J95" s="17">
        <v>2639.9</v>
      </c>
      <c r="K95" s="17"/>
      <c r="L95" s="17">
        <f>SUM(J95:K95)</f>
        <v>2639.9</v>
      </c>
    </row>
    <row r="96" spans="1:12" ht="15.75" outlineLevel="5" x14ac:dyDescent="0.2">
      <c r="A96" s="167" t="s">
        <v>362</v>
      </c>
      <c r="B96" s="167"/>
      <c r="C96" s="168" t="s">
        <v>363</v>
      </c>
      <c r="D96" s="16">
        <f>D97+D98</f>
        <v>2750</v>
      </c>
      <c r="E96" s="16">
        <f t="shared" ref="E96:F96" si="208">E97+E98</f>
        <v>0</v>
      </c>
      <c r="F96" s="16">
        <f t="shared" si="208"/>
        <v>2750</v>
      </c>
      <c r="G96" s="16">
        <f t="shared" ref="G96:J96" si="209">G97+G98</f>
        <v>2750</v>
      </c>
      <c r="H96" s="16">
        <f t="shared" ref="H96" si="210">H97+H98</f>
        <v>0</v>
      </c>
      <c r="I96" s="16">
        <f t="shared" ref="I96" si="211">I97+I98</f>
        <v>2750</v>
      </c>
      <c r="J96" s="16">
        <f t="shared" si="209"/>
        <v>2750</v>
      </c>
      <c r="K96" s="16">
        <f t="shared" ref="K96" si="212">K97+K98</f>
        <v>0</v>
      </c>
      <c r="L96" s="16">
        <f t="shared" ref="L96" si="213">L97+L98</f>
        <v>2750</v>
      </c>
    </row>
    <row r="97" spans="1:12" ht="31.5" outlineLevel="7" x14ac:dyDescent="0.2">
      <c r="A97" s="42" t="s">
        <v>362</v>
      </c>
      <c r="B97" s="169" t="s">
        <v>7</v>
      </c>
      <c r="C97" s="22" t="s">
        <v>8</v>
      </c>
      <c r="D97" s="17">
        <v>925.3</v>
      </c>
      <c r="E97" s="161">
        <v>1824.7</v>
      </c>
      <c r="F97" s="17">
        <f>SUM(D97:E97)</f>
        <v>2750</v>
      </c>
      <c r="G97" s="17">
        <v>925.3</v>
      </c>
      <c r="H97" s="161">
        <v>1824.7</v>
      </c>
      <c r="I97" s="17">
        <f>SUM(G97:H97)</f>
        <v>2750</v>
      </c>
      <c r="J97" s="17">
        <v>925.3</v>
      </c>
      <c r="K97" s="161">
        <v>1824.7</v>
      </c>
      <c r="L97" s="17">
        <f>SUM(J97:K97)</f>
        <v>2750</v>
      </c>
    </row>
    <row r="98" spans="1:12" ht="31.5" hidden="1" outlineLevel="7" x14ac:dyDescent="0.2">
      <c r="A98" s="42" t="s">
        <v>362</v>
      </c>
      <c r="B98" s="165" t="s">
        <v>65</v>
      </c>
      <c r="C98" s="13" t="s">
        <v>422</v>
      </c>
      <c r="D98" s="17">
        <v>1824.7</v>
      </c>
      <c r="E98" s="161">
        <v>-1824.7</v>
      </c>
      <c r="F98" s="161">
        <f>SUM(D98:E98)</f>
        <v>0</v>
      </c>
      <c r="G98" s="17">
        <v>1824.7</v>
      </c>
      <c r="H98" s="161">
        <v>-1824.7</v>
      </c>
      <c r="I98" s="161">
        <f>SUM(G98:H98)</f>
        <v>0</v>
      </c>
      <c r="J98" s="17">
        <v>1824.7</v>
      </c>
      <c r="K98" s="161">
        <v>-1824.7</v>
      </c>
      <c r="L98" s="161">
        <f>SUM(J98:K98)</f>
        <v>0</v>
      </c>
    </row>
    <row r="99" spans="1:12" ht="31.5" outlineLevel="5" collapsed="1" x14ac:dyDescent="0.2">
      <c r="A99" s="41" t="s">
        <v>364</v>
      </c>
      <c r="B99" s="41"/>
      <c r="C99" s="21" t="s">
        <v>365</v>
      </c>
      <c r="D99" s="16">
        <f>D100</f>
        <v>260</v>
      </c>
      <c r="E99" s="16">
        <f t="shared" ref="E99:F99" si="214">E100</f>
        <v>0</v>
      </c>
      <c r="F99" s="16">
        <f t="shared" si="214"/>
        <v>260</v>
      </c>
      <c r="G99" s="16">
        <f>G100</f>
        <v>260</v>
      </c>
      <c r="H99" s="16">
        <f t="shared" ref="H99" si="215">H100</f>
        <v>0</v>
      </c>
      <c r="I99" s="16">
        <f t="shared" ref="I99" si="216">I100</f>
        <v>260</v>
      </c>
      <c r="J99" s="16">
        <f>J100</f>
        <v>260</v>
      </c>
      <c r="K99" s="16">
        <f t="shared" ref="K99" si="217">K100</f>
        <v>0</v>
      </c>
      <c r="L99" s="16">
        <f t="shared" ref="L99" si="218">L100</f>
        <v>260</v>
      </c>
    </row>
    <row r="100" spans="1:12" ht="31.5" outlineLevel="7" x14ac:dyDescent="0.2">
      <c r="A100" s="42" t="s">
        <v>364</v>
      </c>
      <c r="B100" s="42" t="s">
        <v>7</v>
      </c>
      <c r="C100" s="22" t="s">
        <v>8</v>
      </c>
      <c r="D100" s="17">
        <v>260</v>
      </c>
      <c r="E100" s="17"/>
      <c r="F100" s="17">
        <f>SUM(D100:E100)</f>
        <v>260</v>
      </c>
      <c r="G100" s="17">
        <v>260</v>
      </c>
      <c r="H100" s="17"/>
      <c r="I100" s="17">
        <f>SUM(G100:H100)</f>
        <v>260</v>
      </c>
      <c r="J100" s="17">
        <v>260</v>
      </c>
      <c r="K100" s="17"/>
      <c r="L100" s="17">
        <f>SUM(J100:K100)</f>
        <v>260</v>
      </c>
    </row>
    <row r="101" spans="1:12" ht="47.25" outlineLevel="7" x14ac:dyDescent="0.2">
      <c r="A101" s="41" t="s">
        <v>453</v>
      </c>
      <c r="B101" s="41"/>
      <c r="C101" s="14" t="s">
        <v>452</v>
      </c>
      <c r="D101" s="16">
        <f>D102</f>
        <v>200</v>
      </c>
      <c r="E101" s="16">
        <f t="shared" ref="E101:F101" si="219">E102</f>
        <v>0</v>
      </c>
      <c r="F101" s="16">
        <f t="shared" si="219"/>
        <v>200</v>
      </c>
      <c r="G101" s="16"/>
      <c r="H101" s="16">
        <f t="shared" ref="H101" si="220">H102</f>
        <v>0</v>
      </c>
      <c r="I101" s="16">
        <f t="shared" ref="I101" si="221">I102</f>
        <v>0</v>
      </c>
      <c r="J101" s="16"/>
      <c r="K101" s="16">
        <f t="shared" ref="K101" si="222">K102</f>
        <v>0</v>
      </c>
      <c r="L101" s="16">
        <f t="shared" ref="L101" si="223">L102</f>
        <v>0</v>
      </c>
    </row>
    <row r="102" spans="1:12" ht="31.5" outlineLevel="7" x14ac:dyDescent="0.2">
      <c r="A102" s="42" t="s">
        <v>453</v>
      </c>
      <c r="B102" s="42" t="s">
        <v>65</v>
      </c>
      <c r="C102" s="19" t="s">
        <v>422</v>
      </c>
      <c r="D102" s="17">
        <v>200</v>
      </c>
      <c r="E102" s="17"/>
      <c r="F102" s="17">
        <f>SUM(D102:E102)</f>
        <v>200</v>
      </c>
      <c r="G102" s="17"/>
      <c r="H102" s="17"/>
      <c r="I102" s="17">
        <f>SUM(G102:H102)</f>
        <v>0</v>
      </c>
      <c r="J102" s="17"/>
      <c r="K102" s="17"/>
      <c r="L102" s="17">
        <f>SUM(J102:K102)</f>
        <v>0</v>
      </c>
    </row>
    <row r="103" spans="1:12" ht="15.75" outlineLevel="7" x14ac:dyDescent="0.2">
      <c r="A103" s="104" t="s">
        <v>612</v>
      </c>
      <c r="B103" s="103"/>
      <c r="C103" s="20" t="s">
        <v>193</v>
      </c>
      <c r="D103" s="16">
        <f>D104+D106</f>
        <v>1256.2455</v>
      </c>
      <c r="E103" s="16">
        <f t="shared" ref="E103:F103" si="224">E104+E106</f>
        <v>0</v>
      </c>
      <c r="F103" s="16">
        <f t="shared" si="224"/>
        <v>1256.2455</v>
      </c>
      <c r="G103" s="16">
        <f t="shared" ref="G103:J103" si="225">G104+G106</f>
        <v>239.59016</v>
      </c>
      <c r="H103" s="16">
        <f t="shared" ref="H103" si="226">H104+H106</f>
        <v>0</v>
      </c>
      <c r="I103" s="16">
        <f t="shared" ref="I103" si="227">I104+I106</f>
        <v>239.59016</v>
      </c>
      <c r="J103" s="16">
        <f t="shared" si="225"/>
        <v>185</v>
      </c>
      <c r="K103" s="16">
        <f t="shared" ref="K103" si="228">K104+K106</f>
        <v>0</v>
      </c>
      <c r="L103" s="16">
        <f t="shared" ref="L103" si="229">L104+L106</f>
        <v>185</v>
      </c>
    </row>
    <row r="104" spans="1:12" ht="31.5" outlineLevel="7" x14ac:dyDescent="0.2">
      <c r="A104" s="104" t="s">
        <v>613</v>
      </c>
      <c r="B104" s="41"/>
      <c r="C104" s="20" t="s">
        <v>614</v>
      </c>
      <c r="D104" s="16">
        <f t="shared" ref="D104:L104" si="230">D105</f>
        <v>185</v>
      </c>
      <c r="E104" s="16">
        <f t="shared" si="230"/>
        <v>0</v>
      </c>
      <c r="F104" s="16">
        <f t="shared" si="230"/>
        <v>185</v>
      </c>
      <c r="G104" s="16">
        <f t="shared" si="230"/>
        <v>185</v>
      </c>
      <c r="H104" s="16">
        <f t="shared" si="230"/>
        <v>0</v>
      </c>
      <c r="I104" s="16">
        <f t="shared" si="230"/>
        <v>185</v>
      </c>
      <c r="J104" s="16">
        <f t="shared" si="230"/>
        <v>185</v>
      </c>
      <c r="K104" s="16">
        <f t="shared" si="230"/>
        <v>0</v>
      </c>
      <c r="L104" s="16">
        <f t="shared" si="230"/>
        <v>185</v>
      </c>
    </row>
    <row r="105" spans="1:12" ht="31.5" outlineLevel="7" x14ac:dyDescent="0.2">
      <c r="A105" s="55" t="s">
        <v>613</v>
      </c>
      <c r="B105" s="42" t="s">
        <v>65</v>
      </c>
      <c r="C105" s="19" t="s">
        <v>422</v>
      </c>
      <c r="D105" s="17">
        <v>185</v>
      </c>
      <c r="E105" s="17"/>
      <c r="F105" s="17">
        <f>SUM(D105:E105)</f>
        <v>185</v>
      </c>
      <c r="G105" s="17">
        <v>185</v>
      </c>
      <c r="H105" s="17"/>
      <c r="I105" s="17">
        <f>SUM(G105:H105)</f>
        <v>185</v>
      </c>
      <c r="J105" s="17">
        <v>185</v>
      </c>
      <c r="K105" s="17"/>
      <c r="L105" s="17">
        <f>SUM(J105:K105)</f>
        <v>185</v>
      </c>
    </row>
    <row r="106" spans="1:12" ht="47.25" outlineLevel="7" x14ac:dyDescent="0.2">
      <c r="A106" s="43" t="s">
        <v>762</v>
      </c>
      <c r="B106" s="43"/>
      <c r="C106" s="10" t="s">
        <v>712</v>
      </c>
      <c r="D106" s="97">
        <f>D107</f>
        <v>1071.2455</v>
      </c>
      <c r="E106" s="97">
        <f t="shared" ref="E106:F106" si="231">E107</f>
        <v>0</v>
      </c>
      <c r="F106" s="97">
        <f t="shared" si="231"/>
        <v>1071.2455</v>
      </c>
      <c r="G106" s="97">
        <f t="shared" ref="G106" si="232">G107</f>
        <v>54.590159999999997</v>
      </c>
      <c r="H106" s="97">
        <f t="shared" ref="H106" si="233">H107</f>
        <v>0</v>
      </c>
      <c r="I106" s="97">
        <f t="shared" ref="I106" si="234">I107</f>
        <v>54.590159999999997</v>
      </c>
      <c r="J106" s="97"/>
      <c r="K106" s="97">
        <f t="shared" ref="K106" si="235">K107</f>
        <v>0</v>
      </c>
      <c r="L106" s="97">
        <f t="shared" ref="L106" si="236">L107</f>
        <v>0</v>
      </c>
    </row>
    <row r="107" spans="1:12" ht="31.5" outlineLevel="7" x14ac:dyDescent="0.2">
      <c r="A107" s="44" t="s">
        <v>762</v>
      </c>
      <c r="B107" s="42" t="s">
        <v>65</v>
      </c>
      <c r="C107" s="19" t="s">
        <v>422</v>
      </c>
      <c r="D107" s="96">
        <v>1071.2455</v>
      </c>
      <c r="E107" s="17"/>
      <c r="F107" s="17">
        <f>SUM(D107:E107)</f>
        <v>1071.2455</v>
      </c>
      <c r="G107" s="96">
        <v>54.590159999999997</v>
      </c>
      <c r="H107" s="17"/>
      <c r="I107" s="17">
        <f>SUM(G107:H107)</f>
        <v>54.590159999999997</v>
      </c>
      <c r="J107" s="96"/>
      <c r="K107" s="17"/>
      <c r="L107" s="17">
        <f>SUM(J107:K107)</f>
        <v>0</v>
      </c>
    </row>
    <row r="108" spans="1:12" ht="31.5" outlineLevel="7" x14ac:dyDescent="0.2">
      <c r="A108" s="41" t="s">
        <v>743</v>
      </c>
      <c r="B108" s="92"/>
      <c r="C108" s="93" t="s">
        <v>711</v>
      </c>
      <c r="D108" s="94"/>
      <c r="E108" s="94"/>
      <c r="F108" s="94"/>
      <c r="G108" s="94">
        <f t="shared" ref="G108:I108" si="237">G111+G109</f>
        <v>5559.3015400000004</v>
      </c>
      <c r="H108" s="94">
        <f t="shared" si="237"/>
        <v>0</v>
      </c>
      <c r="I108" s="94">
        <f t="shared" si="237"/>
        <v>5559.3015400000004</v>
      </c>
      <c r="J108" s="94"/>
      <c r="K108" s="94"/>
      <c r="L108" s="94"/>
    </row>
    <row r="109" spans="1:12" ht="31.5" outlineLevel="7" x14ac:dyDescent="0.2">
      <c r="A109" s="41" t="s">
        <v>745</v>
      </c>
      <c r="B109" s="92"/>
      <c r="C109" s="93" t="s">
        <v>761</v>
      </c>
      <c r="D109" s="94"/>
      <c r="E109" s="94"/>
      <c r="F109" s="94"/>
      <c r="G109" s="94">
        <f t="shared" ref="G109:I111" si="238">G110</f>
        <v>1389.82538</v>
      </c>
      <c r="H109" s="94">
        <f t="shared" si="238"/>
        <v>0</v>
      </c>
      <c r="I109" s="94">
        <f t="shared" si="238"/>
        <v>1389.82538</v>
      </c>
      <c r="J109" s="94"/>
      <c r="K109" s="94"/>
      <c r="L109" s="94"/>
    </row>
    <row r="110" spans="1:12" ht="31.5" outlineLevel="7" x14ac:dyDescent="0.2">
      <c r="A110" s="55" t="s">
        <v>745</v>
      </c>
      <c r="B110" s="42" t="s">
        <v>65</v>
      </c>
      <c r="C110" s="19" t="s">
        <v>422</v>
      </c>
      <c r="D110" s="7"/>
      <c r="E110" s="7"/>
      <c r="F110" s="7"/>
      <c r="G110" s="7">
        <v>1389.82538</v>
      </c>
      <c r="H110" s="17"/>
      <c r="I110" s="17">
        <f>SUM(G110:H110)</f>
        <v>1389.82538</v>
      </c>
      <c r="J110" s="7"/>
      <c r="K110" s="7"/>
      <c r="L110" s="7"/>
    </row>
    <row r="111" spans="1:12" ht="31.5" outlineLevel="7" x14ac:dyDescent="0.2">
      <c r="A111" s="41" t="s">
        <v>745</v>
      </c>
      <c r="B111" s="92"/>
      <c r="C111" s="93" t="s">
        <v>744</v>
      </c>
      <c r="D111" s="94"/>
      <c r="E111" s="94"/>
      <c r="F111" s="94"/>
      <c r="G111" s="94">
        <f t="shared" si="238"/>
        <v>4169.4761600000002</v>
      </c>
      <c r="H111" s="94">
        <f t="shared" si="238"/>
        <v>0</v>
      </c>
      <c r="I111" s="94">
        <f t="shared" si="238"/>
        <v>4169.4761600000002</v>
      </c>
      <c r="J111" s="94"/>
      <c r="K111" s="94"/>
      <c r="L111" s="94"/>
    </row>
    <row r="112" spans="1:12" ht="31.5" outlineLevel="7" x14ac:dyDescent="0.2">
      <c r="A112" s="55" t="s">
        <v>745</v>
      </c>
      <c r="B112" s="42" t="s">
        <v>65</v>
      </c>
      <c r="C112" s="19" t="s">
        <v>422</v>
      </c>
      <c r="D112" s="7"/>
      <c r="E112" s="7"/>
      <c r="F112" s="7"/>
      <c r="G112" s="7">
        <v>4169.4761600000002</v>
      </c>
      <c r="H112" s="17"/>
      <c r="I112" s="17">
        <f>SUM(G112:H112)</f>
        <v>4169.4761600000002</v>
      </c>
      <c r="J112" s="7"/>
      <c r="K112" s="7"/>
      <c r="L112" s="7"/>
    </row>
    <row r="113" spans="1:12" ht="31.5" outlineLevel="7" x14ac:dyDescent="0.2">
      <c r="A113" s="43" t="s">
        <v>923</v>
      </c>
      <c r="B113" s="44"/>
      <c r="C113" s="10" t="s">
        <v>704</v>
      </c>
      <c r="D113" s="6">
        <f>D118+D116+D114</f>
        <v>4344.5450000000001</v>
      </c>
      <c r="E113" s="6">
        <f t="shared" ref="E113:F113" si="239">E118+E116+E114</f>
        <v>0</v>
      </c>
      <c r="F113" s="6">
        <f t="shared" si="239"/>
        <v>4344.5450000000001</v>
      </c>
      <c r="G113" s="6"/>
      <c r="H113" s="6">
        <f t="shared" ref="H113" si="240">H118+H116+H114</f>
        <v>0</v>
      </c>
      <c r="I113" s="6">
        <f t="shared" ref="I113" si="241">I118+I116+I114</f>
        <v>0</v>
      </c>
      <c r="J113" s="6"/>
      <c r="K113" s="6">
        <f t="shared" ref="K113" si="242">K118+K116+K114</f>
        <v>0</v>
      </c>
      <c r="L113" s="6">
        <f t="shared" ref="L113" si="243">L118+L116+L114</f>
        <v>0</v>
      </c>
    </row>
    <row r="114" spans="1:12" ht="47.25" outlineLevel="7" x14ac:dyDescent="0.2">
      <c r="A114" s="43" t="s">
        <v>924</v>
      </c>
      <c r="B114" s="44"/>
      <c r="C114" s="10" t="s">
        <v>760</v>
      </c>
      <c r="D114" s="6">
        <f>D115</f>
        <v>4.1449999999999996</v>
      </c>
      <c r="E114" s="6">
        <f t="shared" ref="E114:F114" si="244">E115</f>
        <v>0</v>
      </c>
      <c r="F114" s="6">
        <f t="shared" si="244"/>
        <v>4.1449999999999996</v>
      </c>
      <c r="G114" s="6"/>
      <c r="H114" s="6">
        <f t="shared" ref="H114" si="245">H115</f>
        <v>0</v>
      </c>
      <c r="I114" s="6">
        <f t="shared" ref="I114" si="246">I115</f>
        <v>0</v>
      </c>
      <c r="J114" s="6"/>
      <c r="K114" s="6">
        <f t="shared" ref="K114" si="247">K115</f>
        <v>0</v>
      </c>
      <c r="L114" s="6">
        <f t="shared" ref="L114" si="248">L115</f>
        <v>0</v>
      </c>
    </row>
    <row r="115" spans="1:12" ht="31.5" outlineLevel="7" x14ac:dyDescent="0.2">
      <c r="A115" s="44" t="s">
        <v>924</v>
      </c>
      <c r="B115" s="44" t="s">
        <v>65</v>
      </c>
      <c r="C115" s="11" t="s">
        <v>66</v>
      </c>
      <c r="D115" s="7">
        <v>4.1449999999999996</v>
      </c>
      <c r="E115" s="17"/>
      <c r="F115" s="17">
        <f>SUM(D115:E115)</f>
        <v>4.1449999999999996</v>
      </c>
      <c r="G115" s="7"/>
      <c r="H115" s="17"/>
      <c r="I115" s="17">
        <f>SUM(G115:H115)</f>
        <v>0</v>
      </c>
      <c r="J115" s="7"/>
      <c r="K115" s="17"/>
      <c r="L115" s="17">
        <f>SUM(J115:K115)</f>
        <v>0</v>
      </c>
    </row>
    <row r="116" spans="1:12" ht="63" outlineLevel="7" x14ac:dyDescent="0.2">
      <c r="A116" s="43" t="s">
        <v>924</v>
      </c>
      <c r="B116" s="44"/>
      <c r="C116" s="10" t="s">
        <v>887</v>
      </c>
      <c r="D116" s="6">
        <f>D117</f>
        <v>4140.3999999999996</v>
      </c>
      <c r="E116" s="6">
        <f t="shared" ref="E116:F116" si="249">E117</f>
        <v>0</v>
      </c>
      <c r="F116" s="6">
        <f t="shared" si="249"/>
        <v>4140.3999999999996</v>
      </c>
      <c r="G116" s="6"/>
      <c r="H116" s="6">
        <f t="shared" ref="H116" si="250">H117</f>
        <v>0</v>
      </c>
      <c r="I116" s="6">
        <f t="shared" ref="I116" si="251">I117</f>
        <v>0</v>
      </c>
      <c r="J116" s="6"/>
      <c r="K116" s="6">
        <f t="shared" ref="K116" si="252">K117</f>
        <v>0</v>
      </c>
      <c r="L116" s="6">
        <f t="shared" ref="L116" si="253">L117</f>
        <v>0</v>
      </c>
    </row>
    <row r="117" spans="1:12" ht="31.5" outlineLevel="7" x14ac:dyDescent="0.2">
      <c r="A117" s="44" t="s">
        <v>924</v>
      </c>
      <c r="B117" s="44" t="s">
        <v>65</v>
      </c>
      <c r="C117" s="11" t="s">
        <v>66</v>
      </c>
      <c r="D117" s="7">
        <v>4140.3999999999996</v>
      </c>
      <c r="E117" s="17"/>
      <c r="F117" s="17">
        <f>SUM(D117:E117)</f>
        <v>4140.3999999999996</v>
      </c>
      <c r="G117" s="7"/>
      <c r="H117" s="17"/>
      <c r="I117" s="17">
        <f>SUM(G117:H117)</f>
        <v>0</v>
      </c>
      <c r="J117" s="7"/>
      <c r="K117" s="17"/>
      <c r="L117" s="17">
        <f>SUM(J117:K117)</f>
        <v>0</v>
      </c>
    </row>
    <row r="118" spans="1:12" ht="66" customHeight="1" outlineLevel="7" x14ac:dyDescent="0.2">
      <c r="A118" s="43" t="s">
        <v>925</v>
      </c>
      <c r="B118" s="44"/>
      <c r="C118" s="10" t="s">
        <v>886</v>
      </c>
      <c r="D118" s="6">
        <f>D119</f>
        <v>200</v>
      </c>
      <c r="E118" s="6">
        <f t="shared" ref="E118:F118" si="254">E119</f>
        <v>0</v>
      </c>
      <c r="F118" s="6">
        <f t="shared" si="254"/>
        <v>200</v>
      </c>
      <c r="G118" s="6"/>
      <c r="H118" s="6">
        <f t="shared" ref="H118" si="255">H119</f>
        <v>0</v>
      </c>
      <c r="I118" s="6">
        <f t="shared" ref="I118" si="256">I119</f>
        <v>0</v>
      </c>
      <c r="J118" s="6"/>
      <c r="K118" s="6">
        <f t="shared" ref="K118" si="257">K119</f>
        <v>0</v>
      </c>
      <c r="L118" s="6">
        <f t="shared" ref="L118" si="258">L119</f>
        <v>0</v>
      </c>
    </row>
    <row r="119" spans="1:12" ht="31.5" outlineLevel="7" x14ac:dyDescent="0.2">
      <c r="A119" s="44" t="s">
        <v>925</v>
      </c>
      <c r="B119" s="44" t="s">
        <v>65</v>
      </c>
      <c r="C119" s="11" t="s">
        <v>66</v>
      </c>
      <c r="D119" s="7">
        <v>200</v>
      </c>
      <c r="E119" s="17"/>
      <c r="F119" s="17">
        <f>SUM(D119:E119)</f>
        <v>200</v>
      </c>
      <c r="G119" s="7"/>
      <c r="H119" s="17"/>
      <c r="I119" s="17">
        <f>SUM(G119:H119)</f>
        <v>0</v>
      </c>
      <c r="J119" s="7"/>
      <c r="K119" s="17"/>
      <c r="L119" s="17">
        <f>SUM(J119:K119)</f>
        <v>0</v>
      </c>
    </row>
    <row r="120" spans="1:12" ht="21" customHeight="1" outlineLevel="3" x14ac:dyDescent="0.2">
      <c r="A120" s="41" t="s">
        <v>159</v>
      </c>
      <c r="B120" s="41"/>
      <c r="C120" s="21" t="s">
        <v>160</v>
      </c>
      <c r="D120" s="16">
        <f>D121+D131</f>
        <v>7966.7</v>
      </c>
      <c r="E120" s="16">
        <f t="shared" ref="E120:F120" si="259">E121+E131</f>
        <v>0</v>
      </c>
      <c r="F120" s="16">
        <f t="shared" si="259"/>
        <v>7966.7</v>
      </c>
      <c r="G120" s="16">
        <f>G121+G131</f>
        <v>6466.7</v>
      </c>
      <c r="H120" s="16">
        <f t="shared" ref="H120" si="260">H121+H131</f>
        <v>0</v>
      </c>
      <c r="I120" s="16">
        <f t="shared" ref="I120" si="261">I121+I131</f>
        <v>6466.7</v>
      </c>
      <c r="J120" s="16">
        <f>J121+J131</f>
        <v>6466.7</v>
      </c>
      <c r="K120" s="16">
        <f t="shared" ref="K120" si="262">K121+K131</f>
        <v>0</v>
      </c>
      <c r="L120" s="16">
        <f t="shared" ref="L120" si="263">L121+L131</f>
        <v>6466.7</v>
      </c>
    </row>
    <row r="121" spans="1:12" ht="30.75" customHeight="1" outlineLevel="4" x14ac:dyDescent="0.2">
      <c r="A121" s="41" t="s">
        <v>161</v>
      </c>
      <c r="B121" s="41"/>
      <c r="C121" s="21" t="s">
        <v>436</v>
      </c>
      <c r="D121" s="16">
        <f>D122+D129+D127</f>
        <v>5709.2</v>
      </c>
      <c r="E121" s="16">
        <f t="shared" ref="E121:F121" si="264">E122+E129+E127</f>
        <v>0</v>
      </c>
      <c r="F121" s="16">
        <f t="shared" si="264"/>
        <v>5709.2</v>
      </c>
      <c r="G121" s="16">
        <f t="shared" ref="G121:J121" si="265">G122+G129+G127</f>
        <v>4209.2</v>
      </c>
      <c r="H121" s="16">
        <f t="shared" ref="H121" si="266">H122+H129+H127</f>
        <v>0</v>
      </c>
      <c r="I121" s="16">
        <f t="shared" ref="I121" si="267">I122+I129+I127</f>
        <v>4209.2</v>
      </c>
      <c r="J121" s="16">
        <f t="shared" si="265"/>
        <v>4209.2</v>
      </c>
      <c r="K121" s="16">
        <f t="shared" ref="K121" si="268">K122+K129+K127</f>
        <v>0</v>
      </c>
      <c r="L121" s="16">
        <f t="shared" ref="L121" si="269">L122+L129+L127</f>
        <v>4209.2</v>
      </c>
    </row>
    <row r="122" spans="1:12" ht="31.5" outlineLevel="5" x14ac:dyDescent="0.2">
      <c r="A122" s="43" t="s">
        <v>334</v>
      </c>
      <c r="B122" s="43"/>
      <c r="C122" s="10" t="s">
        <v>335</v>
      </c>
      <c r="D122" s="6">
        <f>D124+D125+D126+D123</f>
        <v>254</v>
      </c>
      <c r="E122" s="6">
        <f t="shared" ref="E122:F122" si="270">E124+E125+E126+E123</f>
        <v>0</v>
      </c>
      <c r="F122" s="6">
        <f t="shared" si="270"/>
        <v>254</v>
      </c>
      <c r="G122" s="6">
        <f t="shared" ref="G122:J122" si="271">G124+G125+G126+G123</f>
        <v>254</v>
      </c>
      <c r="H122" s="6">
        <f t="shared" ref="H122" si="272">H124+H125+H126+H123</f>
        <v>0</v>
      </c>
      <c r="I122" s="6">
        <f t="shared" ref="I122" si="273">I124+I125+I126+I123</f>
        <v>254</v>
      </c>
      <c r="J122" s="6">
        <f t="shared" si="271"/>
        <v>254</v>
      </c>
      <c r="K122" s="6">
        <f t="shared" ref="K122" si="274">K124+K125+K126+K123</f>
        <v>0</v>
      </c>
      <c r="L122" s="6">
        <f t="shared" ref="L122" si="275">L124+L125+L126+L123</f>
        <v>254</v>
      </c>
    </row>
    <row r="123" spans="1:12" ht="47.25" outlineLevel="5" x14ac:dyDescent="0.2">
      <c r="A123" s="44" t="s">
        <v>334</v>
      </c>
      <c r="B123" s="44" t="s">
        <v>4</v>
      </c>
      <c r="C123" s="11" t="s">
        <v>5</v>
      </c>
      <c r="D123" s="7">
        <v>28.3</v>
      </c>
      <c r="E123" s="17"/>
      <c r="F123" s="17">
        <f>SUM(D123:E123)</f>
        <v>28.3</v>
      </c>
      <c r="G123" s="7">
        <v>28.3</v>
      </c>
      <c r="H123" s="17"/>
      <c r="I123" s="17">
        <f>SUM(G123:H123)</f>
        <v>28.3</v>
      </c>
      <c r="J123" s="7">
        <v>28.3</v>
      </c>
      <c r="K123" s="17"/>
      <c r="L123" s="17">
        <f>SUM(J123:K123)</f>
        <v>28.3</v>
      </c>
    </row>
    <row r="124" spans="1:12" ht="31.5" outlineLevel="7" x14ac:dyDescent="0.2">
      <c r="A124" s="44" t="s">
        <v>334</v>
      </c>
      <c r="B124" s="44" t="s">
        <v>7</v>
      </c>
      <c r="C124" s="11" t="s">
        <v>8</v>
      </c>
      <c r="D124" s="7">
        <v>71.599999999999994</v>
      </c>
      <c r="E124" s="17"/>
      <c r="F124" s="17">
        <f>SUM(D124:E124)</f>
        <v>71.599999999999994</v>
      </c>
      <c r="G124" s="7">
        <v>71.599999999999994</v>
      </c>
      <c r="H124" s="17"/>
      <c r="I124" s="17">
        <f>SUM(G124:H124)</f>
        <v>71.599999999999994</v>
      </c>
      <c r="J124" s="7">
        <v>71.599999999999994</v>
      </c>
      <c r="K124" s="17"/>
      <c r="L124" s="17">
        <f>SUM(J124:K124)</f>
        <v>71.599999999999994</v>
      </c>
    </row>
    <row r="125" spans="1:12" ht="31.5" outlineLevel="7" x14ac:dyDescent="0.2">
      <c r="A125" s="44" t="s">
        <v>334</v>
      </c>
      <c r="B125" s="44" t="s">
        <v>65</v>
      </c>
      <c r="C125" s="11" t="s">
        <v>66</v>
      </c>
      <c r="D125" s="7">
        <v>30</v>
      </c>
      <c r="E125" s="17"/>
      <c r="F125" s="17">
        <f>SUM(D125:E125)</f>
        <v>30</v>
      </c>
      <c r="G125" s="7">
        <v>30</v>
      </c>
      <c r="H125" s="17"/>
      <c r="I125" s="17">
        <f>SUM(G125:H125)</f>
        <v>30</v>
      </c>
      <c r="J125" s="7">
        <v>30</v>
      </c>
      <c r="K125" s="17"/>
      <c r="L125" s="17">
        <f>SUM(J125:K125)</f>
        <v>30</v>
      </c>
    </row>
    <row r="126" spans="1:12" ht="15.75" outlineLevel="7" x14ac:dyDescent="0.2">
      <c r="A126" s="44" t="s">
        <v>334</v>
      </c>
      <c r="B126" s="44" t="s">
        <v>15</v>
      </c>
      <c r="C126" s="11" t="s">
        <v>16</v>
      </c>
      <c r="D126" s="7">
        <v>124.1</v>
      </c>
      <c r="E126" s="17"/>
      <c r="F126" s="17">
        <f>SUM(D126:E126)</f>
        <v>124.1</v>
      </c>
      <c r="G126" s="7">
        <v>124.1</v>
      </c>
      <c r="H126" s="17"/>
      <c r="I126" s="17">
        <f>SUM(G126:H126)</f>
        <v>124.1</v>
      </c>
      <c r="J126" s="7">
        <v>124.1</v>
      </c>
      <c r="K126" s="17"/>
      <c r="L126" s="17">
        <f>SUM(J126:K126)</f>
        <v>124.1</v>
      </c>
    </row>
    <row r="127" spans="1:12" ht="15.75" outlineLevel="7" x14ac:dyDescent="0.2">
      <c r="A127" s="43" t="s">
        <v>769</v>
      </c>
      <c r="B127" s="43"/>
      <c r="C127" s="10" t="s">
        <v>898</v>
      </c>
      <c r="D127" s="6">
        <f>D128</f>
        <v>1500</v>
      </c>
      <c r="E127" s="6">
        <f t="shared" ref="E127:F127" si="276">E128</f>
        <v>0</v>
      </c>
      <c r="F127" s="6">
        <f t="shared" si="276"/>
        <v>1500</v>
      </c>
      <c r="G127" s="6"/>
      <c r="H127" s="6">
        <f t="shared" ref="H127" si="277">H128</f>
        <v>0</v>
      </c>
      <c r="I127" s="6">
        <f t="shared" ref="I127" si="278">I128</f>
        <v>0</v>
      </c>
      <c r="J127" s="6"/>
      <c r="K127" s="6">
        <f t="shared" ref="K127" si="279">K128</f>
        <v>0</v>
      </c>
      <c r="L127" s="6">
        <f t="shared" ref="L127" si="280">L128</f>
        <v>0</v>
      </c>
    </row>
    <row r="128" spans="1:12" ht="31.5" outlineLevel="7" x14ac:dyDescent="0.2">
      <c r="A128" s="44" t="s">
        <v>769</v>
      </c>
      <c r="B128" s="44" t="s">
        <v>7</v>
      </c>
      <c r="C128" s="11" t="s">
        <v>8</v>
      </c>
      <c r="D128" s="7">
        <v>1500</v>
      </c>
      <c r="E128" s="17"/>
      <c r="F128" s="17">
        <f>SUM(D128:E128)</f>
        <v>1500</v>
      </c>
      <c r="G128" s="7"/>
      <c r="H128" s="17"/>
      <c r="I128" s="17">
        <f>SUM(G128:H128)</f>
        <v>0</v>
      </c>
      <c r="J128" s="7"/>
      <c r="K128" s="17"/>
      <c r="L128" s="17">
        <f>SUM(J128:K128)</f>
        <v>0</v>
      </c>
    </row>
    <row r="129" spans="1:12" ht="15.75" outlineLevel="7" x14ac:dyDescent="0.2">
      <c r="A129" s="43" t="s">
        <v>754</v>
      </c>
      <c r="B129" s="44"/>
      <c r="C129" s="95" t="s">
        <v>755</v>
      </c>
      <c r="D129" s="6">
        <f>D130</f>
        <v>3955.2</v>
      </c>
      <c r="E129" s="6">
        <f t="shared" ref="E129:F129" si="281">E130</f>
        <v>0</v>
      </c>
      <c r="F129" s="6">
        <f t="shared" si="281"/>
        <v>3955.2</v>
      </c>
      <c r="G129" s="6">
        <f t="shared" ref="G129:J129" si="282">G130</f>
        <v>3955.2</v>
      </c>
      <c r="H129" s="6">
        <f t="shared" ref="H129" si="283">H130</f>
        <v>0</v>
      </c>
      <c r="I129" s="6">
        <f t="shared" ref="I129" si="284">I130</f>
        <v>3955.2</v>
      </c>
      <c r="J129" s="6">
        <f t="shared" si="282"/>
        <v>3955.2</v>
      </c>
      <c r="K129" s="6">
        <f t="shared" ref="K129" si="285">K130</f>
        <v>0</v>
      </c>
      <c r="L129" s="6">
        <f t="shared" ref="L129" si="286">L130</f>
        <v>3955.2</v>
      </c>
    </row>
    <row r="130" spans="1:12" ht="31.5" outlineLevel="7" x14ac:dyDescent="0.2">
      <c r="A130" s="44" t="s">
        <v>754</v>
      </c>
      <c r="B130" s="44" t="s">
        <v>65</v>
      </c>
      <c r="C130" s="11" t="s">
        <v>66</v>
      </c>
      <c r="D130" s="7">
        <v>3955.2</v>
      </c>
      <c r="E130" s="17"/>
      <c r="F130" s="17">
        <f>SUM(D130:E130)</f>
        <v>3955.2</v>
      </c>
      <c r="G130" s="7">
        <v>3955.2</v>
      </c>
      <c r="H130" s="17"/>
      <c r="I130" s="17">
        <f>SUM(G130:H130)</f>
        <v>3955.2</v>
      </c>
      <c r="J130" s="7">
        <v>3955.2</v>
      </c>
      <c r="K130" s="17"/>
      <c r="L130" s="17">
        <f>SUM(J130:K130)</f>
        <v>3955.2</v>
      </c>
    </row>
    <row r="131" spans="1:12" ht="31.5" outlineLevel="7" x14ac:dyDescent="0.2">
      <c r="A131" s="43" t="s">
        <v>649</v>
      </c>
      <c r="B131" s="43"/>
      <c r="C131" s="10" t="s">
        <v>651</v>
      </c>
      <c r="D131" s="16">
        <f>D132</f>
        <v>2257.5</v>
      </c>
      <c r="E131" s="16">
        <f t="shared" ref="E131:F132" si="287">E132</f>
        <v>0</v>
      </c>
      <c r="F131" s="16">
        <f t="shared" si="287"/>
        <v>2257.5</v>
      </c>
      <c r="G131" s="16">
        <f t="shared" ref="G131:J132" si="288">G132</f>
        <v>2257.5</v>
      </c>
      <c r="H131" s="16">
        <f t="shared" ref="H131:H132" si="289">H132</f>
        <v>0</v>
      </c>
      <c r="I131" s="16">
        <f t="shared" ref="I131:I132" si="290">I132</f>
        <v>2257.5</v>
      </c>
      <c r="J131" s="16">
        <f t="shared" si="288"/>
        <v>2257.5</v>
      </c>
      <c r="K131" s="16">
        <f t="shared" ref="K131:K132" si="291">K132</f>
        <v>0</v>
      </c>
      <c r="L131" s="16">
        <f t="shared" ref="L131:L132" si="292">L132</f>
        <v>2257.5</v>
      </c>
    </row>
    <row r="132" spans="1:12" ht="31.5" outlineLevel="7" x14ac:dyDescent="0.2">
      <c r="A132" s="43" t="s">
        <v>650</v>
      </c>
      <c r="B132" s="43"/>
      <c r="C132" s="10" t="s">
        <v>652</v>
      </c>
      <c r="D132" s="16">
        <f>D133</f>
        <v>2257.5</v>
      </c>
      <c r="E132" s="16">
        <f t="shared" si="287"/>
        <v>0</v>
      </c>
      <c r="F132" s="16">
        <f t="shared" si="287"/>
        <v>2257.5</v>
      </c>
      <c r="G132" s="16">
        <f t="shared" si="288"/>
        <v>2257.5</v>
      </c>
      <c r="H132" s="16">
        <f t="shared" si="289"/>
        <v>0</v>
      </c>
      <c r="I132" s="16">
        <f t="shared" si="290"/>
        <v>2257.5</v>
      </c>
      <c r="J132" s="16">
        <f t="shared" si="288"/>
        <v>2257.5</v>
      </c>
      <c r="K132" s="16">
        <f t="shared" si="291"/>
        <v>0</v>
      </c>
      <c r="L132" s="16">
        <f t="shared" si="292"/>
        <v>2257.5</v>
      </c>
    </row>
    <row r="133" spans="1:12" ht="31.5" outlineLevel="7" x14ac:dyDescent="0.2">
      <c r="A133" s="44" t="s">
        <v>650</v>
      </c>
      <c r="B133" s="44" t="s">
        <v>65</v>
      </c>
      <c r="C133" s="11" t="s">
        <v>66</v>
      </c>
      <c r="D133" s="17">
        <v>2257.5</v>
      </c>
      <c r="E133" s="17"/>
      <c r="F133" s="17">
        <f>SUM(D133:E133)</f>
        <v>2257.5</v>
      </c>
      <c r="G133" s="17">
        <v>2257.5</v>
      </c>
      <c r="H133" s="17"/>
      <c r="I133" s="17">
        <f>SUM(G133:H133)</f>
        <v>2257.5</v>
      </c>
      <c r="J133" s="17">
        <v>2257.5</v>
      </c>
      <c r="K133" s="17"/>
      <c r="L133" s="17">
        <f>SUM(J133:K133)</f>
        <v>2257.5</v>
      </c>
    </row>
    <row r="134" spans="1:12" ht="31.5" outlineLevel="3" x14ac:dyDescent="0.2">
      <c r="A134" s="41" t="s">
        <v>348</v>
      </c>
      <c r="B134" s="41"/>
      <c r="C134" s="21" t="s">
        <v>349</v>
      </c>
      <c r="D134" s="16">
        <f>D135</f>
        <v>46644.58</v>
      </c>
      <c r="E134" s="16">
        <f t="shared" ref="E134:F134" si="293">E135</f>
        <v>0</v>
      </c>
      <c r="F134" s="16">
        <f t="shared" si="293"/>
        <v>46644.58</v>
      </c>
      <c r="G134" s="16">
        <f>G135</f>
        <v>42900</v>
      </c>
      <c r="H134" s="16">
        <f t="shared" ref="H134" si="294">H135</f>
        <v>0</v>
      </c>
      <c r="I134" s="16">
        <f t="shared" ref="I134" si="295">I135</f>
        <v>42900</v>
      </c>
      <c r="J134" s="16">
        <f>J135</f>
        <v>42900</v>
      </c>
      <c r="K134" s="16">
        <f t="shared" ref="K134" si="296">K135</f>
        <v>0</v>
      </c>
      <c r="L134" s="16">
        <f t="shared" ref="L134" si="297">L135</f>
        <v>42900</v>
      </c>
    </row>
    <row r="135" spans="1:12" ht="31.5" outlineLevel="4" x14ac:dyDescent="0.2">
      <c r="A135" s="41" t="s">
        <v>350</v>
      </c>
      <c r="B135" s="41"/>
      <c r="C135" s="21" t="s">
        <v>578</v>
      </c>
      <c r="D135" s="16">
        <f>D141+D143+D139+D136</f>
        <v>46644.58</v>
      </c>
      <c r="E135" s="16">
        <f t="shared" ref="E135:F135" si="298">E141+E143+E139+E136</f>
        <v>0</v>
      </c>
      <c r="F135" s="16">
        <f t="shared" si="298"/>
        <v>46644.58</v>
      </c>
      <c r="G135" s="16">
        <f t="shared" ref="G135:J135" si="299">G141+G143+G139+G136</f>
        <v>42900</v>
      </c>
      <c r="H135" s="16">
        <f t="shared" ref="H135" si="300">H141+H143+H139+H136</f>
        <v>0</v>
      </c>
      <c r="I135" s="16">
        <f t="shared" ref="I135" si="301">I141+I143+I139+I136</f>
        <v>42900</v>
      </c>
      <c r="J135" s="16">
        <f t="shared" si="299"/>
        <v>42900</v>
      </c>
      <c r="K135" s="16">
        <f t="shared" ref="K135" si="302">K141+K143+K139+K136</f>
        <v>0</v>
      </c>
      <c r="L135" s="16">
        <f t="shared" ref="L135" si="303">L141+L143+L139+L136</f>
        <v>42900</v>
      </c>
    </row>
    <row r="136" spans="1:12" ht="31.5" outlineLevel="4" x14ac:dyDescent="0.2">
      <c r="A136" s="163" t="s">
        <v>759</v>
      </c>
      <c r="B136" s="163"/>
      <c r="C136" s="164" t="s">
        <v>723</v>
      </c>
      <c r="D136" s="6">
        <f>D138+D137</f>
        <v>3.08</v>
      </c>
      <c r="E136" s="6">
        <f t="shared" ref="E136:L136" si="304">E138+E137</f>
        <v>0</v>
      </c>
      <c r="F136" s="6">
        <f t="shared" si="304"/>
        <v>3.08</v>
      </c>
      <c r="G136" s="6">
        <f t="shared" si="304"/>
        <v>0</v>
      </c>
      <c r="H136" s="6">
        <f t="shared" si="304"/>
        <v>0</v>
      </c>
      <c r="I136" s="6">
        <f t="shared" si="304"/>
        <v>0</v>
      </c>
      <c r="J136" s="6">
        <f t="shared" si="304"/>
        <v>0</v>
      </c>
      <c r="K136" s="6">
        <f t="shared" si="304"/>
        <v>0</v>
      </c>
      <c r="L136" s="6">
        <f t="shared" si="304"/>
        <v>0</v>
      </c>
    </row>
    <row r="137" spans="1:12" ht="31.5" outlineLevel="4" x14ac:dyDescent="0.2">
      <c r="A137" s="44" t="s">
        <v>759</v>
      </c>
      <c r="B137" s="165" t="s">
        <v>7</v>
      </c>
      <c r="C137" s="170" t="s">
        <v>8</v>
      </c>
      <c r="D137" s="7"/>
      <c r="E137" s="162">
        <v>3.08</v>
      </c>
      <c r="F137" s="161">
        <f>SUM(D137:E137)</f>
        <v>3.08</v>
      </c>
      <c r="G137" s="7"/>
      <c r="H137" s="7"/>
      <c r="I137" s="7"/>
      <c r="J137" s="7"/>
      <c r="K137" s="7"/>
      <c r="L137" s="7"/>
    </row>
    <row r="138" spans="1:12" ht="31.5" hidden="1" outlineLevel="4" x14ac:dyDescent="0.2">
      <c r="A138" s="44" t="s">
        <v>759</v>
      </c>
      <c r="B138" s="165" t="s">
        <v>65</v>
      </c>
      <c r="C138" s="11" t="s">
        <v>66</v>
      </c>
      <c r="D138" s="7">
        <v>3.08</v>
      </c>
      <c r="E138" s="161">
        <v>-3.08</v>
      </c>
      <c r="F138" s="161">
        <f>SUM(D138:E138)</f>
        <v>0</v>
      </c>
      <c r="G138" s="7"/>
      <c r="H138" s="17"/>
      <c r="I138" s="17">
        <f>SUM(G138:H138)</f>
        <v>0</v>
      </c>
      <c r="J138" s="7"/>
      <c r="K138" s="17"/>
      <c r="L138" s="17">
        <f>SUM(J138:K138)</f>
        <v>0</v>
      </c>
    </row>
    <row r="139" spans="1:12" ht="31.5" outlineLevel="4" x14ac:dyDescent="0.2">
      <c r="A139" s="43" t="s">
        <v>759</v>
      </c>
      <c r="B139" s="43"/>
      <c r="C139" s="10" t="s">
        <v>746</v>
      </c>
      <c r="D139" s="6">
        <f t="shared" ref="D139:F139" si="305">D140</f>
        <v>3741.5</v>
      </c>
      <c r="E139" s="6">
        <f t="shared" si="305"/>
        <v>0</v>
      </c>
      <c r="F139" s="6">
        <f t="shared" si="305"/>
        <v>3741.5</v>
      </c>
      <c r="G139" s="6"/>
      <c r="H139" s="6">
        <f t="shared" ref="H139:I139" si="306">H140</f>
        <v>0</v>
      </c>
      <c r="I139" s="6">
        <f t="shared" si="306"/>
        <v>0</v>
      </c>
      <c r="J139" s="6"/>
      <c r="K139" s="6">
        <f t="shared" ref="K139:L139" si="307">K140</f>
        <v>0</v>
      </c>
      <c r="L139" s="6">
        <f t="shared" si="307"/>
        <v>0</v>
      </c>
    </row>
    <row r="140" spans="1:12" ht="31.5" outlineLevel="4" x14ac:dyDescent="0.2">
      <c r="A140" s="44" t="s">
        <v>759</v>
      </c>
      <c r="B140" s="165" t="s">
        <v>7</v>
      </c>
      <c r="C140" s="11" t="s">
        <v>8</v>
      </c>
      <c r="D140" s="7">
        <v>3741.5</v>
      </c>
      <c r="E140" s="17"/>
      <c r="F140" s="17">
        <f>SUM(D140:E140)</f>
        <v>3741.5</v>
      </c>
      <c r="G140" s="7"/>
      <c r="H140" s="17"/>
      <c r="I140" s="17">
        <f>SUM(G140:H140)</f>
        <v>0</v>
      </c>
      <c r="J140" s="7"/>
      <c r="K140" s="17"/>
      <c r="L140" s="17">
        <f>SUM(J140:K140)</f>
        <v>0</v>
      </c>
    </row>
    <row r="141" spans="1:12" ht="47.25" outlineLevel="5" x14ac:dyDescent="0.2">
      <c r="A141" s="43" t="s">
        <v>351</v>
      </c>
      <c r="B141" s="43"/>
      <c r="C141" s="10" t="s">
        <v>410</v>
      </c>
      <c r="D141" s="6">
        <f t="shared" ref="D141:L141" si="308">D142</f>
        <v>12900</v>
      </c>
      <c r="E141" s="6">
        <f t="shared" si="308"/>
        <v>0</v>
      </c>
      <c r="F141" s="6">
        <f t="shared" si="308"/>
        <v>12900</v>
      </c>
      <c r="G141" s="6">
        <f t="shared" si="308"/>
        <v>12900</v>
      </c>
      <c r="H141" s="6">
        <f t="shared" si="308"/>
        <v>0</v>
      </c>
      <c r="I141" s="6">
        <f t="shared" si="308"/>
        <v>12900</v>
      </c>
      <c r="J141" s="6">
        <f t="shared" si="308"/>
        <v>12900</v>
      </c>
      <c r="K141" s="6">
        <f t="shared" si="308"/>
        <v>0</v>
      </c>
      <c r="L141" s="6">
        <f t="shared" si="308"/>
        <v>12900</v>
      </c>
    </row>
    <row r="142" spans="1:12" ht="31.5" outlineLevel="7" x14ac:dyDescent="0.2">
      <c r="A142" s="44" t="s">
        <v>351</v>
      </c>
      <c r="B142" s="44" t="s">
        <v>65</v>
      </c>
      <c r="C142" s="11" t="s">
        <v>66</v>
      </c>
      <c r="D142" s="7">
        <v>12900</v>
      </c>
      <c r="E142" s="17"/>
      <c r="F142" s="17">
        <f>SUM(D142:E142)</f>
        <v>12900</v>
      </c>
      <c r="G142" s="7">
        <v>12900</v>
      </c>
      <c r="H142" s="17"/>
      <c r="I142" s="17">
        <f>SUM(G142:H142)</f>
        <v>12900</v>
      </c>
      <c r="J142" s="7">
        <v>12900</v>
      </c>
      <c r="K142" s="17"/>
      <c r="L142" s="17">
        <f>SUM(J142:K142)</f>
        <v>12900</v>
      </c>
    </row>
    <row r="143" spans="1:12" ht="47.25" outlineLevel="5" x14ac:dyDescent="0.2">
      <c r="A143" s="43" t="s">
        <v>351</v>
      </c>
      <c r="B143" s="43"/>
      <c r="C143" s="10" t="s">
        <v>416</v>
      </c>
      <c r="D143" s="6">
        <f t="shared" ref="D143:L143" si="309">D144</f>
        <v>30000</v>
      </c>
      <c r="E143" s="6">
        <f t="shared" si="309"/>
        <v>0</v>
      </c>
      <c r="F143" s="6">
        <f t="shared" si="309"/>
        <v>30000</v>
      </c>
      <c r="G143" s="6">
        <f t="shared" si="309"/>
        <v>30000</v>
      </c>
      <c r="H143" s="6">
        <f t="shared" si="309"/>
        <v>0</v>
      </c>
      <c r="I143" s="6">
        <f t="shared" si="309"/>
        <v>30000</v>
      </c>
      <c r="J143" s="6">
        <f t="shared" si="309"/>
        <v>30000</v>
      </c>
      <c r="K143" s="6">
        <f t="shared" si="309"/>
        <v>0</v>
      </c>
      <c r="L143" s="6">
        <f t="shared" si="309"/>
        <v>30000</v>
      </c>
    </row>
    <row r="144" spans="1:12" ht="31.5" outlineLevel="7" x14ac:dyDescent="0.2">
      <c r="A144" s="44" t="s">
        <v>351</v>
      </c>
      <c r="B144" s="44" t="s">
        <v>65</v>
      </c>
      <c r="C144" s="11" t="s">
        <v>66</v>
      </c>
      <c r="D144" s="7">
        <v>30000</v>
      </c>
      <c r="E144" s="17"/>
      <c r="F144" s="17">
        <f>SUM(D144:E144)</f>
        <v>30000</v>
      </c>
      <c r="G144" s="7">
        <v>30000</v>
      </c>
      <c r="H144" s="17"/>
      <c r="I144" s="17">
        <f>SUM(G144:H144)</f>
        <v>30000</v>
      </c>
      <c r="J144" s="7">
        <v>30000</v>
      </c>
      <c r="K144" s="17"/>
      <c r="L144" s="17">
        <f>SUM(J144:K144)</f>
        <v>30000</v>
      </c>
    </row>
    <row r="145" spans="1:12" ht="31.5" outlineLevel="3" x14ac:dyDescent="0.2">
      <c r="A145" s="41" t="s">
        <v>340</v>
      </c>
      <c r="B145" s="41"/>
      <c r="C145" s="21" t="s">
        <v>341</v>
      </c>
      <c r="D145" s="16">
        <f>D146+D152</f>
        <v>385.2</v>
      </c>
      <c r="E145" s="16">
        <f t="shared" ref="E145:F145" si="310">E146+E152</f>
        <v>0</v>
      </c>
      <c r="F145" s="16">
        <f t="shared" si="310"/>
        <v>385.2</v>
      </c>
      <c r="G145" s="16">
        <f t="shared" ref="G145:J145" si="311">G146+G152</f>
        <v>385.2</v>
      </c>
      <c r="H145" s="16">
        <f t="shared" ref="H145" si="312">H146+H152</f>
        <v>0</v>
      </c>
      <c r="I145" s="16">
        <f t="shared" ref="I145" si="313">I146+I152</f>
        <v>385.2</v>
      </c>
      <c r="J145" s="16">
        <f t="shared" si="311"/>
        <v>385.2</v>
      </c>
      <c r="K145" s="16">
        <f t="shared" ref="K145" si="314">K146+K152</f>
        <v>0</v>
      </c>
      <c r="L145" s="16">
        <f t="shared" ref="L145" si="315">L146+L152</f>
        <v>385.2</v>
      </c>
    </row>
    <row r="146" spans="1:12" ht="29.25" customHeight="1" outlineLevel="4" x14ac:dyDescent="0.2">
      <c r="A146" s="41" t="s">
        <v>342</v>
      </c>
      <c r="B146" s="41"/>
      <c r="C146" s="21" t="s">
        <v>343</v>
      </c>
      <c r="D146" s="16">
        <f>D147+D149</f>
        <v>332</v>
      </c>
      <c r="E146" s="16">
        <f t="shared" ref="E146:F146" si="316">E147+E149</f>
        <v>0</v>
      </c>
      <c r="F146" s="16">
        <f t="shared" si="316"/>
        <v>332</v>
      </c>
      <c r="G146" s="16">
        <f t="shared" ref="G146:J146" si="317">G147+G149</f>
        <v>332</v>
      </c>
      <c r="H146" s="16">
        <f t="shared" ref="H146" si="318">H147+H149</f>
        <v>0</v>
      </c>
      <c r="I146" s="16">
        <f t="shared" ref="I146" si="319">I147+I149</f>
        <v>332</v>
      </c>
      <c r="J146" s="16">
        <f t="shared" si="317"/>
        <v>332</v>
      </c>
      <c r="K146" s="16">
        <f t="shared" ref="K146" si="320">K147+K149</f>
        <v>0</v>
      </c>
      <c r="L146" s="16">
        <f t="shared" ref="L146" si="321">L147+L149</f>
        <v>332</v>
      </c>
    </row>
    <row r="147" spans="1:12" ht="15.75" outlineLevel="5" x14ac:dyDescent="0.2">
      <c r="A147" s="41" t="s">
        <v>344</v>
      </c>
      <c r="B147" s="41"/>
      <c r="C147" s="21" t="s">
        <v>345</v>
      </c>
      <c r="D147" s="16">
        <f t="shared" ref="D147:L147" si="322">D148</f>
        <v>292</v>
      </c>
      <c r="E147" s="16">
        <f t="shared" si="322"/>
        <v>0</v>
      </c>
      <c r="F147" s="16">
        <f t="shared" si="322"/>
        <v>292</v>
      </c>
      <c r="G147" s="16">
        <f t="shared" si="322"/>
        <v>292</v>
      </c>
      <c r="H147" s="16">
        <f t="shared" si="322"/>
        <v>0</v>
      </c>
      <c r="I147" s="16">
        <f t="shared" si="322"/>
        <v>292</v>
      </c>
      <c r="J147" s="16">
        <f t="shared" si="322"/>
        <v>292</v>
      </c>
      <c r="K147" s="16">
        <f t="shared" si="322"/>
        <v>0</v>
      </c>
      <c r="L147" s="16">
        <f t="shared" si="322"/>
        <v>292</v>
      </c>
    </row>
    <row r="148" spans="1:12" ht="31.5" outlineLevel="7" x14ac:dyDescent="0.2">
      <c r="A148" s="42" t="s">
        <v>344</v>
      </c>
      <c r="B148" s="42" t="s">
        <v>7</v>
      </c>
      <c r="C148" s="22" t="s">
        <v>8</v>
      </c>
      <c r="D148" s="17">
        <v>292</v>
      </c>
      <c r="E148" s="17"/>
      <c r="F148" s="17">
        <f>SUM(D148:E148)</f>
        <v>292</v>
      </c>
      <c r="G148" s="17">
        <v>292</v>
      </c>
      <c r="H148" s="17"/>
      <c r="I148" s="17">
        <f>SUM(G148:H148)</f>
        <v>292</v>
      </c>
      <c r="J148" s="17">
        <v>292</v>
      </c>
      <c r="K148" s="17"/>
      <c r="L148" s="17">
        <f>SUM(J148:K148)</f>
        <v>292</v>
      </c>
    </row>
    <row r="149" spans="1:12" ht="31.5" outlineLevel="7" x14ac:dyDescent="0.2">
      <c r="A149" s="167" t="s">
        <v>756</v>
      </c>
      <c r="B149" s="167" t="s">
        <v>448</v>
      </c>
      <c r="C149" s="168" t="s">
        <v>757</v>
      </c>
      <c r="D149" s="6">
        <f>D150</f>
        <v>40</v>
      </c>
      <c r="E149" s="6">
        <f>E150+E151</f>
        <v>0</v>
      </c>
      <c r="F149" s="6">
        <f t="shared" ref="F149:L149" si="323">F150+F151</f>
        <v>40</v>
      </c>
      <c r="G149" s="6">
        <f t="shared" si="323"/>
        <v>40</v>
      </c>
      <c r="H149" s="6">
        <f t="shared" si="323"/>
        <v>0</v>
      </c>
      <c r="I149" s="6">
        <f t="shared" si="323"/>
        <v>40</v>
      </c>
      <c r="J149" s="6">
        <f t="shared" si="323"/>
        <v>40</v>
      </c>
      <c r="K149" s="6">
        <f t="shared" si="323"/>
        <v>0</v>
      </c>
      <c r="L149" s="6">
        <f t="shared" si="323"/>
        <v>40</v>
      </c>
    </row>
    <row r="150" spans="1:12" ht="26.25" hidden="1" customHeight="1" outlineLevel="7" x14ac:dyDescent="0.2">
      <c r="A150" s="42" t="s">
        <v>756</v>
      </c>
      <c r="B150" s="169" t="s">
        <v>7</v>
      </c>
      <c r="C150" s="22" t="s">
        <v>758</v>
      </c>
      <c r="D150" s="7">
        <v>40</v>
      </c>
      <c r="E150" s="162">
        <v>-40</v>
      </c>
      <c r="F150" s="162">
        <f>SUM(D150:E150)</f>
        <v>0</v>
      </c>
      <c r="G150" s="7">
        <v>40</v>
      </c>
      <c r="H150" s="162">
        <v>-40</v>
      </c>
      <c r="I150" s="162">
        <f>SUM(G150:H150)</f>
        <v>0</v>
      </c>
      <c r="J150" s="7">
        <v>40</v>
      </c>
      <c r="K150" s="162">
        <v>-40</v>
      </c>
      <c r="L150" s="162">
        <f>SUM(J150:K150)</f>
        <v>0</v>
      </c>
    </row>
    <row r="151" spans="1:12" ht="31.5" outlineLevel="7" x14ac:dyDescent="0.2">
      <c r="A151" s="42" t="s">
        <v>756</v>
      </c>
      <c r="B151" s="165" t="s">
        <v>65</v>
      </c>
      <c r="C151" s="11" t="s">
        <v>66</v>
      </c>
      <c r="D151" s="7"/>
      <c r="E151" s="162">
        <v>40</v>
      </c>
      <c r="F151" s="162">
        <f>SUM(D151:E151)</f>
        <v>40</v>
      </c>
      <c r="G151" s="7"/>
      <c r="H151" s="162">
        <v>40</v>
      </c>
      <c r="I151" s="162">
        <f>SUM(G151:H151)</f>
        <v>40</v>
      </c>
      <c r="J151" s="7"/>
      <c r="K151" s="162">
        <v>40</v>
      </c>
      <c r="L151" s="162">
        <f>SUM(J151:K151)</f>
        <v>40</v>
      </c>
    </row>
    <row r="152" spans="1:12" ht="31.5" outlineLevel="7" x14ac:dyDescent="0.2">
      <c r="A152" s="43" t="s">
        <v>646</v>
      </c>
      <c r="B152" s="43"/>
      <c r="C152" s="10" t="s">
        <v>648</v>
      </c>
      <c r="D152" s="16">
        <f>D153</f>
        <v>53.2</v>
      </c>
      <c r="E152" s="16">
        <f t="shared" ref="E152:F153" si="324">E153</f>
        <v>0</v>
      </c>
      <c r="F152" s="16">
        <f t="shared" si="324"/>
        <v>53.2</v>
      </c>
      <c r="G152" s="16">
        <f t="shared" ref="G152:J153" si="325">G153</f>
        <v>53.2</v>
      </c>
      <c r="H152" s="16">
        <f t="shared" ref="H152:H153" si="326">H153</f>
        <v>0</v>
      </c>
      <c r="I152" s="16">
        <f t="shared" ref="I152:I153" si="327">I153</f>
        <v>53.2</v>
      </c>
      <c r="J152" s="16">
        <f t="shared" si="325"/>
        <v>53.2</v>
      </c>
      <c r="K152" s="16">
        <f t="shared" ref="K152:K153" si="328">K153</f>
        <v>0</v>
      </c>
      <c r="L152" s="16">
        <f t="shared" ref="L152:L153" si="329">L153</f>
        <v>53.2</v>
      </c>
    </row>
    <row r="153" spans="1:12" ht="31.5" outlineLevel="7" x14ac:dyDescent="0.2">
      <c r="A153" s="43" t="s">
        <v>645</v>
      </c>
      <c r="B153" s="43"/>
      <c r="C153" s="10" t="s">
        <v>647</v>
      </c>
      <c r="D153" s="16">
        <f>D154</f>
        <v>53.2</v>
      </c>
      <c r="E153" s="16">
        <f t="shared" si="324"/>
        <v>0</v>
      </c>
      <c r="F153" s="16">
        <f t="shared" si="324"/>
        <v>53.2</v>
      </c>
      <c r="G153" s="16">
        <f t="shared" si="325"/>
        <v>53.2</v>
      </c>
      <c r="H153" s="16">
        <f t="shared" si="326"/>
        <v>0</v>
      </c>
      <c r="I153" s="16">
        <f t="shared" si="327"/>
        <v>53.2</v>
      </c>
      <c r="J153" s="16">
        <f t="shared" si="325"/>
        <v>53.2</v>
      </c>
      <c r="K153" s="16">
        <f t="shared" si="328"/>
        <v>0</v>
      </c>
      <c r="L153" s="16">
        <f t="shared" si="329"/>
        <v>53.2</v>
      </c>
    </row>
    <row r="154" spans="1:12" ht="31.5" outlineLevel="7" x14ac:dyDescent="0.2">
      <c r="A154" s="44" t="s">
        <v>645</v>
      </c>
      <c r="B154" s="44" t="s">
        <v>65</v>
      </c>
      <c r="C154" s="11" t="s">
        <v>66</v>
      </c>
      <c r="D154" s="17">
        <v>53.2</v>
      </c>
      <c r="E154" s="17"/>
      <c r="F154" s="17">
        <f>SUM(D154:E154)</f>
        <v>53.2</v>
      </c>
      <c r="G154" s="17">
        <v>53.2</v>
      </c>
      <c r="H154" s="17"/>
      <c r="I154" s="17">
        <f>SUM(G154:H154)</f>
        <v>53.2</v>
      </c>
      <c r="J154" s="17">
        <v>53.2</v>
      </c>
      <c r="K154" s="17"/>
      <c r="L154" s="17">
        <f>SUM(J154:K154)</f>
        <v>53.2</v>
      </c>
    </row>
    <row r="155" spans="1:12" ht="47.25" outlineLevel="3" x14ac:dyDescent="0.2">
      <c r="A155" s="41" t="s">
        <v>336</v>
      </c>
      <c r="B155" s="41"/>
      <c r="C155" s="21" t="s">
        <v>337</v>
      </c>
      <c r="D155" s="16">
        <f>D156</f>
        <v>219269.49999999997</v>
      </c>
      <c r="E155" s="16">
        <f t="shared" ref="E155:F155" si="330">E156</f>
        <v>0</v>
      </c>
      <c r="F155" s="16">
        <f t="shared" si="330"/>
        <v>219269.49999999997</v>
      </c>
      <c r="G155" s="16">
        <f t="shared" ref="G155:J155" si="331">G156</f>
        <v>219751.19999999998</v>
      </c>
      <c r="H155" s="16">
        <f t="shared" ref="H155" si="332">H156</f>
        <v>0</v>
      </c>
      <c r="I155" s="16">
        <f t="shared" ref="I155" si="333">I156</f>
        <v>219751.19999999998</v>
      </c>
      <c r="J155" s="16">
        <f t="shared" si="331"/>
        <v>220983.99999999997</v>
      </c>
      <c r="K155" s="16">
        <f t="shared" ref="K155" si="334">K156</f>
        <v>0</v>
      </c>
      <c r="L155" s="16">
        <f t="shared" ref="L155" si="335">L156</f>
        <v>220983.99999999997</v>
      </c>
    </row>
    <row r="156" spans="1:12" ht="31.5" outlineLevel="4" x14ac:dyDescent="0.2">
      <c r="A156" s="41" t="s">
        <v>338</v>
      </c>
      <c r="B156" s="41"/>
      <c r="C156" s="21" t="s">
        <v>35</v>
      </c>
      <c r="D156" s="16">
        <f>D157+D161+D163+D165+D167+D169+D171+D173+D175+D177</f>
        <v>219269.49999999997</v>
      </c>
      <c r="E156" s="16">
        <f t="shared" ref="E156:F156" si="336">E157+E161+E163+E165+E167+E169+E171+E173+E175+E177</f>
        <v>0</v>
      </c>
      <c r="F156" s="16">
        <f t="shared" si="336"/>
        <v>219269.49999999997</v>
      </c>
      <c r="G156" s="16">
        <f t="shared" ref="G156:J156" si="337">G157+G161+G163+G165+G167+G169+G171+G173+G175+G177</f>
        <v>219751.19999999998</v>
      </c>
      <c r="H156" s="16">
        <f t="shared" ref="H156" si="338">H157+H161+H163+H165+H167+H169+H171+H173+H175+H177</f>
        <v>0</v>
      </c>
      <c r="I156" s="16">
        <f t="shared" ref="I156" si="339">I157+I161+I163+I165+I167+I169+I171+I173+I175+I177</f>
        <v>219751.19999999998</v>
      </c>
      <c r="J156" s="16">
        <f t="shared" si="337"/>
        <v>220983.99999999997</v>
      </c>
      <c r="K156" s="16">
        <f t="shared" ref="K156" si="340">K157+K161+K163+K165+K167+K169+K171+K173+K175+K177</f>
        <v>0</v>
      </c>
      <c r="L156" s="16">
        <f t="shared" ref="L156" si="341">L157+L161+L163+L165+L167+L169+L171+L173+L175+L177</f>
        <v>220983.99999999997</v>
      </c>
    </row>
    <row r="157" spans="1:12" ht="15.75" outlineLevel="5" x14ac:dyDescent="0.2">
      <c r="A157" s="41" t="s">
        <v>366</v>
      </c>
      <c r="B157" s="41"/>
      <c r="C157" s="21" t="s">
        <v>37</v>
      </c>
      <c r="D157" s="16">
        <f>D158+D159+D160</f>
        <v>8212.2999999999993</v>
      </c>
      <c r="E157" s="16">
        <f t="shared" ref="E157:F157" si="342">E158+E159+E160</f>
        <v>0</v>
      </c>
      <c r="F157" s="16">
        <f t="shared" si="342"/>
        <v>8212.2999999999993</v>
      </c>
      <c r="G157" s="16">
        <f>G158+G159+G160</f>
        <v>8529</v>
      </c>
      <c r="H157" s="16">
        <f t="shared" ref="H157" si="343">H158+H159+H160</f>
        <v>0</v>
      </c>
      <c r="I157" s="16">
        <f t="shared" ref="I157" si="344">I158+I159+I160</f>
        <v>8529</v>
      </c>
      <c r="J157" s="16">
        <f>J158+J159+J160</f>
        <v>9926.7999999999993</v>
      </c>
      <c r="K157" s="16">
        <f t="shared" ref="K157" si="345">K158+K159+K160</f>
        <v>0</v>
      </c>
      <c r="L157" s="16">
        <f t="shared" ref="L157" si="346">L158+L159+L160</f>
        <v>9926.7999999999993</v>
      </c>
    </row>
    <row r="158" spans="1:12" ht="47.25" outlineLevel="7" x14ac:dyDescent="0.2">
      <c r="A158" s="42" t="s">
        <v>366</v>
      </c>
      <c r="B158" s="42" t="s">
        <v>4</v>
      </c>
      <c r="C158" s="22" t="s">
        <v>5</v>
      </c>
      <c r="D158" s="7">
        <v>7910.5</v>
      </c>
      <c r="E158" s="17"/>
      <c r="F158" s="17">
        <f>SUM(D158:E158)</f>
        <v>7910.5</v>
      </c>
      <c r="G158" s="7">
        <v>8227.2000000000007</v>
      </c>
      <c r="H158" s="17"/>
      <c r="I158" s="17">
        <f>SUM(G158:H158)</f>
        <v>8227.2000000000007</v>
      </c>
      <c r="J158" s="7">
        <v>9625</v>
      </c>
      <c r="K158" s="17"/>
      <c r="L158" s="17">
        <f>SUM(J158:K158)</f>
        <v>9625</v>
      </c>
    </row>
    <row r="159" spans="1:12" ht="31.5" outlineLevel="7" x14ac:dyDescent="0.2">
      <c r="A159" s="42" t="s">
        <v>366</v>
      </c>
      <c r="B159" s="42" t="s">
        <v>7</v>
      </c>
      <c r="C159" s="22" t="s">
        <v>8</v>
      </c>
      <c r="D159" s="7">
        <v>301.5</v>
      </c>
      <c r="E159" s="17"/>
      <c r="F159" s="17">
        <f>SUM(D159:E159)</f>
        <v>301.5</v>
      </c>
      <c r="G159" s="7">
        <v>301.5</v>
      </c>
      <c r="H159" s="17"/>
      <c r="I159" s="17">
        <f>SUM(G159:H159)</f>
        <v>301.5</v>
      </c>
      <c r="J159" s="7">
        <v>301.5</v>
      </c>
      <c r="K159" s="17"/>
      <c r="L159" s="17">
        <f>SUM(J159:K159)</f>
        <v>301.5</v>
      </c>
    </row>
    <row r="160" spans="1:12" ht="15.75" outlineLevel="7" x14ac:dyDescent="0.2">
      <c r="A160" s="42" t="s">
        <v>366</v>
      </c>
      <c r="B160" s="42" t="s">
        <v>15</v>
      </c>
      <c r="C160" s="22" t="s">
        <v>16</v>
      </c>
      <c r="D160" s="7">
        <v>0.3</v>
      </c>
      <c r="E160" s="17"/>
      <c r="F160" s="17">
        <f>SUM(D160:E160)</f>
        <v>0.3</v>
      </c>
      <c r="G160" s="7">
        <v>0.3</v>
      </c>
      <c r="H160" s="17"/>
      <c r="I160" s="17">
        <f>SUM(G160:H160)</f>
        <v>0.3</v>
      </c>
      <c r="J160" s="7">
        <v>0.3</v>
      </c>
      <c r="K160" s="17"/>
      <c r="L160" s="17">
        <f>SUM(J160:K160)</f>
        <v>0.3</v>
      </c>
    </row>
    <row r="161" spans="1:12" ht="15.75" outlineLevel="5" x14ac:dyDescent="0.2">
      <c r="A161" s="41" t="s">
        <v>339</v>
      </c>
      <c r="B161" s="41"/>
      <c r="C161" s="21" t="s">
        <v>315</v>
      </c>
      <c r="D161" s="16">
        <f>D162</f>
        <v>59122.6</v>
      </c>
      <c r="E161" s="16">
        <f t="shared" ref="E161:F161" si="347">E162</f>
        <v>0</v>
      </c>
      <c r="F161" s="16">
        <f t="shared" si="347"/>
        <v>59122.6</v>
      </c>
      <c r="G161" s="16">
        <f>G162</f>
        <v>59122.6</v>
      </c>
      <c r="H161" s="16">
        <f t="shared" ref="H161" si="348">H162</f>
        <v>0</v>
      </c>
      <c r="I161" s="16">
        <f t="shared" ref="I161" si="349">I162</f>
        <v>59122.6</v>
      </c>
      <c r="J161" s="16">
        <f>J162</f>
        <v>59122.6</v>
      </c>
      <c r="K161" s="16">
        <f t="shared" ref="K161" si="350">K162</f>
        <v>0</v>
      </c>
      <c r="L161" s="16">
        <f t="shared" ref="L161" si="351">L162</f>
        <v>59122.6</v>
      </c>
    </row>
    <row r="162" spans="1:12" ht="31.5" outlineLevel="7" x14ac:dyDescent="0.2">
      <c r="A162" s="42" t="s">
        <v>339</v>
      </c>
      <c r="B162" s="42" t="s">
        <v>65</v>
      </c>
      <c r="C162" s="22" t="s">
        <v>66</v>
      </c>
      <c r="D162" s="17">
        <v>59122.6</v>
      </c>
      <c r="E162" s="17"/>
      <c r="F162" s="17">
        <f>SUM(D162:E162)</f>
        <v>59122.6</v>
      </c>
      <c r="G162" s="17">
        <v>59122.6</v>
      </c>
      <c r="H162" s="17"/>
      <c r="I162" s="17">
        <f>SUM(G162:H162)</f>
        <v>59122.6</v>
      </c>
      <c r="J162" s="17">
        <v>59122.6</v>
      </c>
      <c r="K162" s="17"/>
      <c r="L162" s="17">
        <f>SUM(J162:K162)</f>
        <v>59122.6</v>
      </c>
    </row>
    <row r="163" spans="1:12" ht="15.75" outlineLevel="5" x14ac:dyDescent="0.2">
      <c r="A163" s="41" t="s">
        <v>346</v>
      </c>
      <c r="B163" s="41"/>
      <c r="C163" s="21" t="s">
        <v>347</v>
      </c>
      <c r="D163" s="16">
        <f>D164</f>
        <v>9937.5</v>
      </c>
      <c r="E163" s="16">
        <f t="shared" ref="E163:F163" si="352">E164</f>
        <v>0</v>
      </c>
      <c r="F163" s="16">
        <f t="shared" si="352"/>
        <v>9937.5</v>
      </c>
      <c r="G163" s="16">
        <f>G164</f>
        <v>9937.5</v>
      </c>
      <c r="H163" s="16">
        <f t="shared" ref="H163" si="353">H164</f>
        <v>0</v>
      </c>
      <c r="I163" s="16">
        <f t="shared" ref="I163" si="354">I164</f>
        <v>9937.5</v>
      </c>
      <c r="J163" s="16">
        <f>J164</f>
        <v>9937.5</v>
      </c>
      <c r="K163" s="16">
        <f t="shared" ref="K163" si="355">K164</f>
        <v>0</v>
      </c>
      <c r="L163" s="16">
        <f t="shared" ref="L163" si="356">L164</f>
        <v>9937.5</v>
      </c>
    </row>
    <row r="164" spans="1:12" ht="31.5" outlineLevel="7" x14ac:dyDescent="0.2">
      <c r="A164" s="42" t="s">
        <v>346</v>
      </c>
      <c r="B164" s="42" t="s">
        <v>65</v>
      </c>
      <c r="C164" s="22" t="s">
        <v>66</v>
      </c>
      <c r="D164" s="7">
        <f>11187.5-1250</f>
        <v>9937.5</v>
      </c>
      <c r="E164" s="17"/>
      <c r="F164" s="17">
        <f>SUM(D164:E164)</f>
        <v>9937.5</v>
      </c>
      <c r="G164" s="7">
        <f t="shared" ref="G164:J164" si="357">11187.5-1250</f>
        <v>9937.5</v>
      </c>
      <c r="H164" s="17"/>
      <c r="I164" s="17">
        <f>SUM(G164:H164)</f>
        <v>9937.5</v>
      </c>
      <c r="J164" s="7">
        <f t="shared" si="357"/>
        <v>9937.5</v>
      </c>
      <c r="K164" s="17"/>
      <c r="L164" s="17">
        <f>SUM(J164:K164)</f>
        <v>9937.5</v>
      </c>
    </row>
    <row r="165" spans="1:12" ht="15.75" outlineLevel="5" x14ac:dyDescent="0.2">
      <c r="A165" s="41" t="s">
        <v>352</v>
      </c>
      <c r="B165" s="41"/>
      <c r="C165" s="21" t="s">
        <v>353</v>
      </c>
      <c r="D165" s="16">
        <f>D166</f>
        <v>49305.4</v>
      </c>
      <c r="E165" s="16">
        <f t="shared" ref="E165:F165" si="358">E166</f>
        <v>0</v>
      </c>
      <c r="F165" s="16">
        <f t="shared" si="358"/>
        <v>49305.4</v>
      </c>
      <c r="G165" s="16">
        <f>G166</f>
        <v>49305.4</v>
      </c>
      <c r="H165" s="16">
        <f t="shared" ref="H165" si="359">H166</f>
        <v>0</v>
      </c>
      <c r="I165" s="16">
        <f t="shared" ref="I165" si="360">I166</f>
        <v>49305.4</v>
      </c>
      <c r="J165" s="16">
        <f>J166</f>
        <v>49305.4</v>
      </c>
      <c r="K165" s="16">
        <f t="shared" ref="K165" si="361">K166</f>
        <v>0</v>
      </c>
      <c r="L165" s="16">
        <f t="shared" ref="L165" si="362">L166</f>
        <v>49305.4</v>
      </c>
    </row>
    <row r="166" spans="1:12" ht="31.5" outlineLevel="7" x14ac:dyDescent="0.2">
      <c r="A166" s="42" t="s">
        <v>352</v>
      </c>
      <c r="B166" s="42" t="s">
        <v>65</v>
      </c>
      <c r="C166" s="22" t="s">
        <v>66</v>
      </c>
      <c r="D166" s="17">
        <v>49305.4</v>
      </c>
      <c r="E166" s="17"/>
      <c r="F166" s="17">
        <f>SUM(D166:E166)</f>
        <v>49305.4</v>
      </c>
      <c r="G166" s="17">
        <v>49305.4</v>
      </c>
      <c r="H166" s="17"/>
      <c r="I166" s="17">
        <f>SUM(G166:H166)</f>
        <v>49305.4</v>
      </c>
      <c r="J166" s="17">
        <v>49305.4</v>
      </c>
      <c r="K166" s="17"/>
      <c r="L166" s="17">
        <f>SUM(J166:K166)</f>
        <v>49305.4</v>
      </c>
    </row>
    <row r="167" spans="1:12" ht="15.75" outlineLevel="5" x14ac:dyDescent="0.2">
      <c r="A167" s="41" t="s">
        <v>354</v>
      </c>
      <c r="B167" s="41"/>
      <c r="C167" s="21" t="s">
        <v>355</v>
      </c>
      <c r="D167" s="16">
        <f>D168</f>
        <v>29655.4</v>
      </c>
      <c r="E167" s="16">
        <f t="shared" ref="E167:F167" si="363">E168</f>
        <v>0</v>
      </c>
      <c r="F167" s="16">
        <f t="shared" si="363"/>
        <v>29655.4</v>
      </c>
      <c r="G167" s="16">
        <f>G168</f>
        <v>29655.4</v>
      </c>
      <c r="H167" s="16">
        <f t="shared" ref="H167" si="364">H168</f>
        <v>0</v>
      </c>
      <c r="I167" s="16">
        <f t="shared" ref="I167" si="365">I168</f>
        <v>29655.4</v>
      </c>
      <c r="J167" s="16">
        <f>J168</f>
        <v>29655.4</v>
      </c>
      <c r="K167" s="16">
        <f t="shared" ref="K167" si="366">K168</f>
        <v>0</v>
      </c>
      <c r="L167" s="16">
        <f t="shared" ref="L167" si="367">L168</f>
        <v>29655.4</v>
      </c>
    </row>
    <row r="168" spans="1:12" ht="31.5" outlineLevel="7" x14ac:dyDescent="0.2">
      <c r="A168" s="42" t="s">
        <v>354</v>
      </c>
      <c r="B168" s="42" t="s">
        <v>65</v>
      </c>
      <c r="C168" s="22" t="s">
        <v>66</v>
      </c>
      <c r="D168" s="17">
        <v>29655.4</v>
      </c>
      <c r="E168" s="17"/>
      <c r="F168" s="17">
        <f>SUM(D168:E168)</f>
        <v>29655.4</v>
      </c>
      <c r="G168" s="17">
        <v>29655.4</v>
      </c>
      <c r="H168" s="17"/>
      <c r="I168" s="17">
        <f>SUM(G168:H168)</f>
        <v>29655.4</v>
      </c>
      <c r="J168" s="17">
        <v>29655.4</v>
      </c>
      <c r="K168" s="17"/>
      <c r="L168" s="17">
        <f>SUM(J168:K168)</f>
        <v>29655.4</v>
      </c>
    </row>
    <row r="169" spans="1:12" ht="31.5" outlineLevel="5" x14ac:dyDescent="0.2">
      <c r="A169" s="41" t="s">
        <v>356</v>
      </c>
      <c r="B169" s="41"/>
      <c r="C169" s="21" t="s">
        <v>357</v>
      </c>
      <c r="D169" s="16">
        <f>D170</f>
        <v>48354.9</v>
      </c>
      <c r="E169" s="16">
        <f t="shared" ref="E169:F169" si="368">E170</f>
        <v>0</v>
      </c>
      <c r="F169" s="16">
        <f t="shared" si="368"/>
        <v>48354.9</v>
      </c>
      <c r="G169" s="16">
        <f>G170</f>
        <v>48354.9</v>
      </c>
      <c r="H169" s="16">
        <f t="shared" ref="H169" si="369">H170</f>
        <v>0</v>
      </c>
      <c r="I169" s="16">
        <f t="shared" ref="I169" si="370">I170</f>
        <v>48354.9</v>
      </c>
      <c r="J169" s="16">
        <f>J170</f>
        <v>48354.9</v>
      </c>
      <c r="K169" s="16">
        <f t="shared" ref="K169" si="371">K170</f>
        <v>0</v>
      </c>
      <c r="L169" s="16">
        <f t="shared" ref="L169" si="372">L170</f>
        <v>48354.9</v>
      </c>
    </row>
    <row r="170" spans="1:12" ht="31.5" outlineLevel="7" x14ac:dyDescent="0.2">
      <c r="A170" s="42" t="s">
        <v>356</v>
      </c>
      <c r="B170" s="42" t="s">
        <v>65</v>
      </c>
      <c r="C170" s="22" t="s">
        <v>66</v>
      </c>
      <c r="D170" s="7">
        <f>48347.4+7.5</f>
        <v>48354.9</v>
      </c>
      <c r="E170" s="17"/>
      <c r="F170" s="17">
        <f>SUM(D170:E170)</f>
        <v>48354.9</v>
      </c>
      <c r="G170" s="7">
        <f t="shared" ref="G170:J170" si="373">48347.4+7.5</f>
        <v>48354.9</v>
      </c>
      <c r="H170" s="17"/>
      <c r="I170" s="17">
        <f>SUM(G170:H170)</f>
        <v>48354.9</v>
      </c>
      <c r="J170" s="7">
        <f t="shared" si="373"/>
        <v>48354.9</v>
      </c>
      <c r="K170" s="17"/>
      <c r="L170" s="17">
        <f>SUM(J170:K170)</f>
        <v>48354.9</v>
      </c>
    </row>
    <row r="171" spans="1:12" ht="15.75" outlineLevel="5" x14ac:dyDescent="0.2">
      <c r="A171" s="41" t="s">
        <v>367</v>
      </c>
      <c r="B171" s="41"/>
      <c r="C171" s="21" t="s">
        <v>368</v>
      </c>
      <c r="D171" s="16">
        <f>D172</f>
        <v>14246.4</v>
      </c>
      <c r="E171" s="16">
        <f t="shared" ref="E171:F171" si="374">E172</f>
        <v>0</v>
      </c>
      <c r="F171" s="16">
        <f t="shared" si="374"/>
        <v>14246.4</v>
      </c>
      <c r="G171" s="16">
        <f>G172</f>
        <v>14246.4</v>
      </c>
      <c r="H171" s="16">
        <f t="shared" ref="H171" si="375">H172</f>
        <v>0</v>
      </c>
      <c r="I171" s="16">
        <f t="shared" ref="I171" si="376">I172</f>
        <v>14246.4</v>
      </c>
      <c r="J171" s="16">
        <f>J172</f>
        <v>14246.4</v>
      </c>
      <c r="K171" s="16">
        <f t="shared" ref="K171" si="377">K172</f>
        <v>0</v>
      </c>
      <c r="L171" s="16">
        <f t="shared" ref="L171" si="378">L172</f>
        <v>14246.4</v>
      </c>
    </row>
    <row r="172" spans="1:12" ht="31.5" outlineLevel="7" x14ac:dyDescent="0.2">
      <c r="A172" s="42" t="s">
        <v>367</v>
      </c>
      <c r="B172" s="42" t="s">
        <v>65</v>
      </c>
      <c r="C172" s="22" t="s">
        <v>66</v>
      </c>
      <c r="D172" s="17">
        <v>14246.4</v>
      </c>
      <c r="E172" s="17"/>
      <c r="F172" s="17">
        <f>SUM(D172:E172)</f>
        <v>14246.4</v>
      </c>
      <c r="G172" s="17">
        <v>14246.4</v>
      </c>
      <c r="H172" s="17"/>
      <c r="I172" s="17">
        <f>SUM(G172:H172)</f>
        <v>14246.4</v>
      </c>
      <c r="J172" s="17">
        <v>14246.4</v>
      </c>
      <c r="K172" s="17"/>
      <c r="L172" s="17">
        <f>SUM(J172:K172)</f>
        <v>14246.4</v>
      </c>
    </row>
    <row r="173" spans="1:12" ht="33" customHeight="1" outlineLevel="5" x14ac:dyDescent="0.2">
      <c r="A173" s="41" t="s">
        <v>358</v>
      </c>
      <c r="B173" s="41"/>
      <c r="C173" s="21" t="s">
        <v>359</v>
      </c>
      <c r="D173" s="16">
        <f>D174</f>
        <v>50</v>
      </c>
      <c r="E173" s="16">
        <f t="shared" ref="E173:F173" si="379">E174</f>
        <v>0</v>
      </c>
      <c r="F173" s="16">
        <f t="shared" si="379"/>
        <v>50</v>
      </c>
      <c r="G173" s="16">
        <f>G174</f>
        <v>50</v>
      </c>
      <c r="H173" s="16">
        <f t="shared" ref="H173" si="380">H174</f>
        <v>0</v>
      </c>
      <c r="I173" s="16">
        <f t="shared" ref="I173" si="381">I174</f>
        <v>50</v>
      </c>
      <c r="J173" s="16">
        <f>J174</f>
        <v>50</v>
      </c>
      <c r="K173" s="16">
        <f t="shared" ref="K173" si="382">K174</f>
        <v>0</v>
      </c>
      <c r="L173" s="16">
        <f t="shared" ref="L173" si="383">L174</f>
        <v>50</v>
      </c>
    </row>
    <row r="174" spans="1:12" ht="31.5" outlineLevel="7" x14ac:dyDescent="0.2">
      <c r="A174" s="42" t="s">
        <v>358</v>
      </c>
      <c r="B174" s="42" t="s">
        <v>65</v>
      </c>
      <c r="C174" s="22" t="s">
        <v>66</v>
      </c>
      <c r="D174" s="17">
        <v>50</v>
      </c>
      <c r="E174" s="17"/>
      <c r="F174" s="17">
        <f>SUM(D174:E174)</f>
        <v>50</v>
      </c>
      <c r="G174" s="17">
        <v>50</v>
      </c>
      <c r="H174" s="17"/>
      <c r="I174" s="17">
        <f>SUM(G174:H174)</f>
        <v>50</v>
      </c>
      <c r="J174" s="17">
        <v>50</v>
      </c>
      <c r="K174" s="17"/>
      <c r="L174" s="17">
        <f>SUM(J174:K174)</f>
        <v>50</v>
      </c>
    </row>
    <row r="175" spans="1:12" ht="47.25" outlineLevel="5" x14ac:dyDescent="0.2">
      <c r="A175" s="41" t="s">
        <v>360</v>
      </c>
      <c r="B175" s="41"/>
      <c r="C175" s="21" t="s">
        <v>361</v>
      </c>
      <c r="D175" s="16">
        <f>D176</f>
        <v>385</v>
      </c>
      <c r="E175" s="16">
        <f t="shared" ref="E175:F175" si="384">E176</f>
        <v>0</v>
      </c>
      <c r="F175" s="16">
        <f t="shared" si="384"/>
        <v>385</v>
      </c>
      <c r="G175" s="16">
        <f>G176</f>
        <v>385</v>
      </c>
      <c r="H175" s="16">
        <f t="shared" ref="H175" si="385">H176</f>
        <v>0</v>
      </c>
      <c r="I175" s="16">
        <f t="shared" ref="I175" si="386">I176</f>
        <v>385</v>
      </c>
      <c r="J175" s="16">
        <f>J176</f>
        <v>385</v>
      </c>
      <c r="K175" s="16">
        <f t="shared" ref="K175" si="387">K176</f>
        <v>0</v>
      </c>
      <c r="L175" s="16">
        <f t="shared" ref="L175" si="388">L176</f>
        <v>385</v>
      </c>
    </row>
    <row r="176" spans="1:12" ht="31.5" outlineLevel="7" x14ac:dyDescent="0.2">
      <c r="A176" s="42" t="s">
        <v>360</v>
      </c>
      <c r="B176" s="42" t="s">
        <v>65</v>
      </c>
      <c r="C176" s="22" t="s">
        <v>66</v>
      </c>
      <c r="D176" s="17">
        <v>385</v>
      </c>
      <c r="E176" s="17"/>
      <c r="F176" s="17">
        <f>SUM(D176:E176)</f>
        <v>385</v>
      </c>
      <c r="G176" s="17">
        <v>385</v>
      </c>
      <c r="H176" s="17"/>
      <c r="I176" s="17">
        <f>SUM(G176:H176)</f>
        <v>385</v>
      </c>
      <c r="J176" s="17">
        <v>385</v>
      </c>
      <c r="K176" s="17"/>
      <c r="L176" s="17">
        <f>SUM(J176:K176)</f>
        <v>385</v>
      </c>
    </row>
    <row r="177" spans="1:12" ht="31.5" outlineLevel="7" x14ac:dyDescent="0.2">
      <c r="A177" s="41" t="s">
        <v>633</v>
      </c>
      <c r="B177" s="41"/>
      <c r="C177" s="21" t="s">
        <v>634</v>
      </c>
      <c r="D177" s="17"/>
      <c r="E177" s="17"/>
      <c r="F177" s="17"/>
      <c r="G177" s="6">
        <f t="shared" ref="G177:I177" si="389">G178</f>
        <v>165</v>
      </c>
      <c r="H177" s="6">
        <f t="shared" si="389"/>
        <v>0</v>
      </c>
      <c r="I177" s="6">
        <f t="shared" si="389"/>
        <v>165</v>
      </c>
      <c r="J177" s="6"/>
      <c r="K177" s="17"/>
      <c r="L177" s="17"/>
    </row>
    <row r="178" spans="1:12" ht="31.5" outlineLevel="7" x14ac:dyDescent="0.2">
      <c r="A178" s="42" t="s">
        <v>633</v>
      </c>
      <c r="B178" s="42" t="s">
        <v>65</v>
      </c>
      <c r="C178" s="22" t="s">
        <v>66</v>
      </c>
      <c r="D178" s="17"/>
      <c r="E178" s="17"/>
      <c r="F178" s="17"/>
      <c r="G178" s="17">
        <v>165</v>
      </c>
      <c r="H178" s="17"/>
      <c r="I178" s="17">
        <f>SUM(G178:H178)</f>
        <v>165</v>
      </c>
      <c r="J178" s="17"/>
      <c r="K178" s="17"/>
      <c r="L178" s="17"/>
    </row>
    <row r="179" spans="1:12" ht="47.25" outlineLevel="2" x14ac:dyDescent="0.2">
      <c r="A179" s="41" t="s">
        <v>49</v>
      </c>
      <c r="B179" s="41"/>
      <c r="C179" s="21" t="s">
        <v>50</v>
      </c>
      <c r="D179" s="16">
        <f t="shared" ref="D179:L179" si="390">D180+D211+D227+D238</f>
        <v>68854.100000000006</v>
      </c>
      <c r="E179" s="16">
        <f t="shared" ref="E179:F179" si="391">E180+E211+E227+E238</f>
        <v>7.9</v>
      </c>
      <c r="F179" s="16">
        <f t="shared" si="391"/>
        <v>68862</v>
      </c>
      <c r="G179" s="16">
        <f t="shared" si="390"/>
        <v>69933.200000000012</v>
      </c>
      <c r="H179" s="16">
        <f t="shared" ref="H179:I179" si="392">H180+H211+H227+H238</f>
        <v>7.9</v>
      </c>
      <c r="I179" s="16">
        <f t="shared" si="392"/>
        <v>69941.100000000006</v>
      </c>
      <c r="J179" s="16">
        <f t="shared" si="390"/>
        <v>74683.100000000006</v>
      </c>
      <c r="K179" s="16">
        <f t="shared" si="390"/>
        <v>7.9</v>
      </c>
      <c r="L179" s="16">
        <f t="shared" si="390"/>
        <v>74691</v>
      </c>
    </row>
    <row r="180" spans="1:12" ht="31.5" outlineLevel="3" x14ac:dyDescent="0.2">
      <c r="A180" s="41" t="s">
        <v>51</v>
      </c>
      <c r="B180" s="41"/>
      <c r="C180" s="21" t="s">
        <v>52</v>
      </c>
      <c r="D180" s="16">
        <f>D181+D198+D202+D208+D205</f>
        <v>7630.5999999999995</v>
      </c>
      <c r="E180" s="16">
        <f t="shared" ref="E180:F180" si="393">E181+E198+E202+E208+E205</f>
        <v>7.9</v>
      </c>
      <c r="F180" s="16">
        <f t="shared" si="393"/>
        <v>7638.5</v>
      </c>
      <c r="G180" s="16">
        <f t="shared" ref="G180:J180" si="394">G181+G198+G202+G208+G205</f>
        <v>7633.5999999999995</v>
      </c>
      <c r="H180" s="16">
        <f t="shared" ref="H180" si="395">H181+H198+H202+H208+H205</f>
        <v>7.9</v>
      </c>
      <c r="I180" s="16">
        <f t="shared" ref="I180" si="396">I181+I198+I202+I208+I205</f>
        <v>7641.5</v>
      </c>
      <c r="J180" s="16">
        <f t="shared" si="394"/>
        <v>7633.5999999999995</v>
      </c>
      <c r="K180" s="16">
        <f t="shared" ref="K180" si="397">K181+K198+K202+K208+K205</f>
        <v>7.9</v>
      </c>
      <c r="L180" s="16">
        <f t="shared" ref="L180" si="398">L181+L198+L202+L208+L205</f>
        <v>7641.5</v>
      </c>
    </row>
    <row r="181" spans="1:12" ht="31.5" outlineLevel="4" x14ac:dyDescent="0.2">
      <c r="A181" s="41" t="s">
        <v>111</v>
      </c>
      <c r="B181" s="41"/>
      <c r="C181" s="21" t="s">
        <v>112</v>
      </c>
      <c r="D181" s="16">
        <f>D182+D185+D188+D190+D192+D194+D196</f>
        <v>6257.9</v>
      </c>
      <c r="E181" s="16">
        <f t="shared" ref="E181:F181" si="399">E182+E185+E188+E190+E192+E194+E196</f>
        <v>7.9</v>
      </c>
      <c r="F181" s="16">
        <f t="shared" si="399"/>
        <v>6265.8</v>
      </c>
      <c r="G181" s="16">
        <f>G182+G185+G188+G190+G192+G194+G196</f>
        <v>6260.9</v>
      </c>
      <c r="H181" s="16">
        <f t="shared" ref="H181" si="400">H182+H185+H188+H190+H192+H194+H196</f>
        <v>7.9</v>
      </c>
      <c r="I181" s="16">
        <f t="shared" ref="I181" si="401">I182+I185+I188+I190+I192+I194+I196</f>
        <v>6268.8</v>
      </c>
      <c r="J181" s="16">
        <f>J182+J185+J188+J190+J192+J194+J196</f>
        <v>6260.9</v>
      </c>
      <c r="K181" s="16">
        <f t="shared" ref="K181" si="402">K182+K185+K188+K190+K192+K194+K196</f>
        <v>7.9</v>
      </c>
      <c r="L181" s="16">
        <f t="shared" ref="L181" si="403">L182+L185+L188+L190+L192+L194+L196</f>
        <v>6268.8</v>
      </c>
    </row>
    <row r="182" spans="1:12" ht="31.5" outlineLevel="5" x14ac:dyDescent="0.2">
      <c r="A182" s="167" t="s">
        <v>113</v>
      </c>
      <c r="B182" s="167"/>
      <c r="C182" s="168" t="s">
        <v>114</v>
      </c>
      <c r="D182" s="16">
        <f>D183+D184</f>
        <v>3231.4</v>
      </c>
      <c r="E182" s="16">
        <f t="shared" ref="E182:F182" si="404">E183+E184</f>
        <v>0</v>
      </c>
      <c r="F182" s="16">
        <f t="shared" si="404"/>
        <v>3231.4</v>
      </c>
      <c r="G182" s="16">
        <f t="shared" ref="G182:J182" si="405">G183+G184</f>
        <v>3231.4</v>
      </c>
      <c r="H182" s="16">
        <f t="shared" ref="H182" si="406">H183+H184</f>
        <v>0</v>
      </c>
      <c r="I182" s="16">
        <f t="shared" ref="I182" si="407">I183+I184</f>
        <v>3231.4</v>
      </c>
      <c r="J182" s="16">
        <f t="shared" si="405"/>
        <v>3231.4</v>
      </c>
      <c r="K182" s="16">
        <f t="shared" ref="K182" si="408">K183+K184</f>
        <v>0</v>
      </c>
      <c r="L182" s="16">
        <f t="shared" ref="L182" si="409">L183+L184</f>
        <v>3231.4</v>
      </c>
    </row>
    <row r="183" spans="1:12" ht="31.5" outlineLevel="7" x14ac:dyDescent="0.2">
      <c r="A183" s="42" t="s">
        <v>113</v>
      </c>
      <c r="B183" s="169" t="s">
        <v>7</v>
      </c>
      <c r="C183" s="22" t="s">
        <v>8</v>
      </c>
      <c r="D183" s="17">
        <f>1871.4+159.6</f>
        <v>2031</v>
      </c>
      <c r="E183" s="161">
        <v>1200.4000000000001</v>
      </c>
      <c r="F183" s="161">
        <f t="shared" ref="F183:F184" si="410">SUM(D183:E183)</f>
        <v>3231.4</v>
      </c>
      <c r="G183" s="17">
        <f t="shared" ref="G183:J183" si="411">1871.4+159.6</f>
        <v>2031</v>
      </c>
      <c r="H183" s="161">
        <v>1200.4000000000001</v>
      </c>
      <c r="I183" s="161">
        <f t="shared" ref="I183:I184" si="412">SUM(G183:H183)</f>
        <v>3231.4</v>
      </c>
      <c r="J183" s="17">
        <f t="shared" si="411"/>
        <v>2031</v>
      </c>
      <c r="K183" s="161">
        <v>1200.4000000000001</v>
      </c>
      <c r="L183" s="161">
        <f t="shared" ref="L183:L184" si="413">SUM(J183:K183)</f>
        <v>3231.4</v>
      </c>
    </row>
    <row r="184" spans="1:12" ht="31.5" hidden="1" outlineLevel="7" x14ac:dyDescent="0.2">
      <c r="A184" s="42" t="s">
        <v>113</v>
      </c>
      <c r="B184" s="169" t="s">
        <v>65</v>
      </c>
      <c r="C184" s="22" t="s">
        <v>66</v>
      </c>
      <c r="D184" s="17">
        <v>1200.4000000000001</v>
      </c>
      <c r="E184" s="161">
        <v>-1200.4000000000001</v>
      </c>
      <c r="F184" s="161">
        <f t="shared" si="410"/>
        <v>0</v>
      </c>
      <c r="G184" s="17">
        <v>1200.4000000000001</v>
      </c>
      <c r="H184" s="161">
        <v>-1200.4000000000001</v>
      </c>
      <c r="I184" s="161">
        <f t="shared" si="412"/>
        <v>0</v>
      </c>
      <c r="J184" s="17">
        <v>1200.4000000000001</v>
      </c>
      <c r="K184" s="161">
        <v>-1200.4000000000001</v>
      </c>
      <c r="L184" s="161">
        <f t="shared" si="413"/>
        <v>0</v>
      </c>
    </row>
    <row r="185" spans="1:12" ht="23.25" customHeight="1" outlineLevel="5" collapsed="1" x14ac:dyDescent="0.2">
      <c r="A185" s="41" t="s">
        <v>327</v>
      </c>
      <c r="B185" s="41"/>
      <c r="C185" s="21" t="s">
        <v>328</v>
      </c>
      <c r="D185" s="16">
        <f>D186+D187</f>
        <v>186.5</v>
      </c>
      <c r="E185" s="16">
        <f t="shared" ref="E185:F185" si="414">E186+E187</f>
        <v>0</v>
      </c>
      <c r="F185" s="16">
        <f t="shared" si="414"/>
        <v>186.5</v>
      </c>
      <c r="G185" s="16">
        <f t="shared" ref="G185:J185" si="415">G186+G187</f>
        <v>186.5</v>
      </c>
      <c r="H185" s="16">
        <f t="shared" ref="H185" si="416">H186+H187</f>
        <v>0</v>
      </c>
      <c r="I185" s="16">
        <f t="shared" ref="I185" si="417">I186+I187</f>
        <v>186.5</v>
      </c>
      <c r="J185" s="16">
        <f t="shared" si="415"/>
        <v>186.5</v>
      </c>
      <c r="K185" s="16">
        <f t="shared" ref="K185" si="418">K186+K187</f>
        <v>0</v>
      </c>
      <c r="L185" s="16">
        <f t="shared" ref="L185" si="419">L186+L187</f>
        <v>186.5</v>
      </c>
    </row>
    <row r="186" spans="1:12" ht="31.5" outlineLevel="7" x14ac:dyDescent="0.2">
      <c r="A186" s="42" t="s">
        <v>327</v>
      </c>
      <c r="B186" s="42" t="s">
        <v>7</v>
      </c>
      <c r="C186" s="22" t="s">
        <v>8</v>
      </c>
      <c r="D186" s="17">
        <f>50+75</f>
        <v>125</v>
      </c>
      <c r="E186" s="17"/>
      <c r="F186" s="17">
        <f>SUM(D186:E186)</f>
        <v>125</v>
      </c>
      <c r="G186" s="17">
        <f t="shared" ref="G186:J186" si="420">50+75</f>
        <v>125</v>
      </c>
      <c r="H186" s="17"/>
      <c r="I186" s="17">
        <f>SUM(G186:H186)</f>
        <v>125</v>
      </c>
      <c r="J186" s="17">
        <f t="shared" si="420"/>
        <v>125</v>
      </c>
      <c r="K186" s="17"/>
      <c r="L186" s="17">
        <f>SUM(J186:K186)</f>
        <v>125</v>
      </c>
    </row>
    <row r="187" spans="1:12" ht="31.5" outlineLevel="7" x14ac:dyDescent="0.2">
      <c r="A187" s="42" t="s">
        <v>327</v>
      </c>
      <c r="B187" s="42" t="s">
        <v>65</v>
      </c>
      <c r="C187" s="22" t="s">
        <v>66</v>
      </c>
      <c r="D187" s="17">
        <v>61.5</v>
      </c>
      <c r="E187" s="17"/>
      <c r="F187" s="17">
        <f>SUM(D187:E187)</f>
        <v>61.5</v>
      </c>
      <c r="G187" s="17">
        <v>61.5</v>
      </c>
      <c r="H187" s="17"/>
      <c r="I187" s="17">
        <f>SUM(G187:H187)</f>
        <v>61.5</v>
      </c>
      <c r="J187" s="17">
        <v>61.5</v>
      </c>
      <c r="K187" s="17"/>
      <c r="L187" s="17">
        <f>SUM(J187:K187)</f>
        <v>61.5</v>
      </c>
    </row>
    <row r="188" spans="1:12" ht="31.5" outlineLevel="5" x14ac:dyDescent="0.2">
      <c r="A188" s="41" t="s">
        <v>194</v>
      </c>
      <c r="B188" s="41"/>
      <c r="C188" s="21" t="s">
        <v>432</v>
      </c>
      <c r="D188" s="16">
        <f>D189</f>
        <v>37.700000000000003</v>
      </c>
      <c r="E188" s="16">
        <f t="shared" ref="E188:F188" si="421">E189</f>
        <v>0</v>
      </c>
      <c r="F188" s="16">
        <f t="shared" si="421"/>
        <v>37.700000000000003</v>
      </c>
      <c r="G188" s="16">
        <f>G189</f>
        <v>37.700000000000003</v>
      </c>
      <c r="H188" s="16">
        <f t="shared" ref="H188" si="422">H189</f>
        <v>0</v>
      </c>
      <c r="I188" s="16">
        <f t="shared" ref="I188" si="423">I189</f>
        <v>37.700000000000003</v>
      </c>
      <c r="J188" s="16">
        <f>J189</f>
        <v>37.700000000000003</v>
      </c>
      <c r="K188" s="16">
        <f t="shared" ref="K188" si="424">K189</f>
        <v>0</v>
      </c>
      <c r="L188" s="16">
        <f t="shared" ref="L188" si="425">L189</f>
        <v>37.700000000000003</v>
      </c>
    </row>
    <row r="189" spans="1:12" ht="31.5" outlineLevel="7" x14ac:dyDescent="0.2">
      <c r="A189" s="42" t="s">
        <v>194</v>
      </c>
      <c r="B189" s="42" t="s">
        <v>65</v>
      </c>
      <c r="C189" s="22" t="s">
        <v>66</v>
      </c>
      <c r="D189" s="17">
        <v>37.700000000000003</v>
      </c>
      <c r="E189" s="17"/>
      <c r="F189" s="17">
        <f>SUM(D189:E189)</f>
        <v>37.700000000000003</v>
      </c>
      <c r="G189" s="17">
        <v>37.700000000000003</v>
      </c>
      <c r="H189" s="17"/>
      <c r="I189" s="17">
        <f>SUM(G189:H189)</f>
        <v>37.700000000000003</v>
      </c>
      <c r="J189" s="17">
        <v>37.700000000000003</v>
      </c>
      <c r="K189" s="17"/>
      <c r="L189" s="17">
        <f>SUM(J189:K189)</f>
        <v>37.700000000000003</v>
      </c>
    </row>
    <row r="190" spans="1:12" ht="31.5" outlineLevel="5" x14ac:dyDescent="0.2">
      <c r="A190" s="41" t="s">
        <v>733</v>
      </c>
      <c r="B190" s="41"/>
      <c r="C190" s="21" t="s">
        <v>116</v>
      </c>
      <c r="D190" s="16">
        <f>D191</f>
        <v>2123.5</v>
      </c>
      <c r="E190" s="16">
        <f t="shared" ref="E190:F190" si="426">E191</f>
        <v>0</v>
      </c>
      <c r="F190" s="16">
        <f t="shared" si="426"/>
        <v>2123.5</v>
      </c>
      <c r="G190" s="16">
        <f>G191</f>
        <v>2123.5</v>
      </c>
      <c r="H190" s="16">
        <f t="shared" ref="H190" si="427">H191</f>
        <v>0</v>
      </c>
      <c r="I190" s="16">
        <f t="shared" ref="I190" si="428">I191</f>
        <v>2123.5</v>
      </c>
      <c r="J190" s="16">
        <f>J191</f>
        <v>2123.5</v>
      </c>
      <c r="K190" s="16">
        <f t="shared" ref="K190" si="429">K191</f>
        <v>0</v>
      </c>
      <c r="L190" s="16">
        <f t="shared" ref="L190" si="430">L191</f>
        <v>2123.5</v>
      </c>
    </row>
    <row r="191" spans="1:12" ht="31.5" outlineLevel="7" x14ac:dyDescent="0.2">
      <c r="A191" s="42" t="s">
        <v>733</v>
      </c>
      <c r="B191" s="42" t="s">
        <v>65</v>
      </c>
      <c r="C191" s="22" t="s">
        <v>66</v>
      </c>
      <c r="D191" s="17">
        <v>2123.5</v>
      </c>
      <c r="E191" s="17"/>
      <c r="F191" s="17">
        <f>SUM(D191:E191)</f>
        <v>2123.5</v>
      </c>
      <c r="G191" s="17">
        <v>2123.5</v>
      </c>
      <c r="H191" s="17"/>
      <c r="I191" s="17">
        <f>SUM(G191:H191)</f>
        <v>2123.5</v>
      </c>
      <c r="J191" s="17">
        <v>2123.5</v>
      </c>
      <c r="K191" s="17"/>
      <c r="L191" s="17">
        <f>SUM(J191:K191)</f>
        <v>2123.5</v>
      </c>
    </row>
    <row r="192" spans="1:12" ht="47.25" outlineLevel="5" x14ac:dyDescent="0.2">
      <c r="A192" s="41" t="s">
        <v>117</v>
      </c>
      <c r="B192" s="41"/>
      <c r="C192" s="21" t="s">
        <v>118</v>
      </c>
      <c r="D192" s="16">
        <f>D193</f>
        <v>83.9</v>
      </c>
      <c r="E192" s="16">
        <f t="shared" ref="E192:F192" si="431">E193</f>
        <v>0</v>
      </c>
      <c r="F192" s="16">
        <f t="shared" si="431"/>
        <v>83.9</v>
      </c>
      <c r="G192" s="16">
        <f>G193</f>
        <v>86.9</v>
      </c>
      <c r="H192" s="16">
        <f t="shared" ref="H192" si="432">H193</f>
        <v>0</v>
      </c>
      <c r="I192" s="16">
        <f t="shared" ref="I192" si="433">I193</f>
        <v>86.9</v>
      </c>
      <c r="J192" s="16">
        <f>J193</f>
        <v>86.9</v>
      </c>
      <c r="K192" s="16">
        <f t="shared" ref="K192" si="434">K193</f>
        <v>0</v>
      </c>
      <c r="L192" s="16">
        <f t="shared" ref="L192" si="435">L193</f>
        <v>86.9</v>
      </c>
    </row>
    <row r="193" spans="1:12" ht="31.5" outlineLevel="7" x14ac:dyDescent="0.2">
      <c r="A193" s="42" t="s">
        <v>117</v>
      </c>
      <c r="B193" s="42" t="s">
        <v>65</v>
      </c>
      <c r="C193" s="22" t="s">
        <v>66</v>
      </c>
      <c r="D193" s="17">
        <v>83.9</v>
      </c>
      <c r="E193" s="17"/>
      <c r="F193" s="17">
        <f>SUM(D193:E193)</f>
        <v>83.9</v>
      </c>
      <c r="G193" s="17">
        <v>86.9</v>
      </c>
      <c r="H193" s="17"/>
      <c r="I193" s="17">
        <f>SUM(G193:H193)</f>
        <v>86.9</v>
      </c>
      <c r="J193" s="17">
        <v>86.9</v>
      </c>
      <c r="K193" s="17"/>
      <c r="L193" s="17">
        <f>SUM(J193:K193)</f>
        <v>86.9</v>
      </c>
    </row>
    <row r="194" spans="1:12" ht="30.75" customHeight="1" outlineLevel="5" x14ac:dyDescent="0.2">
      <c r="A194" s="41" t="s">
        <v>115</v>
      </c>
      <c r="B194" s="41"/>
      <c r="C194" s="21" t="s">
        <v>414</v>
      </c>
      <c r="D194" s="6">
        <f t="shared" ref="D194:L194" si="436">D195</f>
        <v>250</v>
      </c>
      <c r="E194" s="6">
        <f t="shared" si="436"/>
        <v>0</v>
      </c>
      <c r="F194" s="6">
        <f t="shared" si="436"/>
        <v>250</v>
      </c>
      <c r="G194" s="6">
        <f t="shared" si="436"/>
        <v>250</v>
      </c>
      <c r="H194" s="6">
        <f t="shared" si="436"/>
        <v>0</v>
      </c>
      <c r="I194" s="6">
        <f t="shared" si="436"/>
        <v>250</v>
      </c>
      <c r="J194" s="6">
        <f t="shared" si="436"/>
        <v>250</v>
      </c>
      <c r="K194" s="6">
        <f t="shared" si="436"/>
        <v>0</v>
      </c>
      <c r="L194" s="6">
        <f t="shared" si="436"/>
        <v>250</v>
      </c>
    </row>
    <row r="195" spans="1:12" ht="47.25" outlineLevel="7" x14ac:dyDescent="0.2">
      <c r="A195" s="42" t="s">
        <v>115</v>
      </c>
      <c r="B195" s="42" t="s">
        <v>4</v>
      </c>
      <c r="C195" s="22" t="s">
        <v>5</v>
      </c>
      <c r="D195" s="7">
        <v>250</v>
      </c>
      <c r="E195" s="17"/>
      <c r="F195" s="17">
        <f>SUM(D195:E195)</f>
        <v>250</v>
      </c>
      <c r="G195" s="7">
        <v>250</v>
      </c>
      <c r="H195" s="17"/>
      <c r="I195" s="17">
        <f>SUM(G195:H195)</f>
        <v>250</v>
      </c>
      <c r="J195" s="7">
        <v>250</v>
      </c>
      <c r="K195" s="17"/>
      <c r="L195" s="17">
        <f>SUM(J195:K195)</f>
        <v>250</v>
      </c>
    </row>
    <row r="196" spans="1:12" ht="30" customHeight="1" outlineLevel="5" x14ac:dyDescent="0.2">
      <c r="A196" s="167" t="s">
        <v>115</v>
      </c>
      <c r="B196" s="167"/>
      <c r="C196" s="168" t="s">
        <v>417</v>
      </c>
      <c r="D196" s="6">
        <f t="shared" ref="D196:L196" si="437">D197</f>
        <v>344.9</v>
      </c>
      <c r="E196" s="6">
        <f t="shared" si="437"/>
        <v>7.9</v>
      </c>
      <c r="F196" s="6">
        <f t="shared" si="437"/>
        <v>352.79999999999995</v>
      </c>
      <c r="G196" s="6">
        <f t="shared" si="437"/>
        <v>344.9</v>
      </c>
      <c r="H196" s="6">
        <f t="shared" si="437"/>
        <v>7.9</v>
      </c>
      <c r="I196" s="6">
        <f t="shared" si="437"/>
        <v>352.79999999999995</v>
      </c>
      <c r="J196" s="6">
        <f t="shared" si="437"/>
        <v>344.9</v>
      </c>
      <c r="K196" s="6">
        <f t="shared" si="437"/>
        <v>7.9</v>
      </c>
      <c r="L196" s="6">
        <f t="shared" si="437"/>
        <v>352.79999999999995</v>
      </c>
    </row>
    <row r="197" spans="1:12" ht="47.25" outlineLevel="7" x14ac:dyDescent="0.2">
      <c r="A197" s="42" t="s">
        <v>115</v>
      </c>
      <c r="B197" s="169" t="s">
        <v>4</v>
      </c>
      <c r="C197" s="22" t="s">
        <v>5</v>
      </c>
      <c r="D197" s="7">
        <v>344.9</v>
      </c>
      <c r="E197" s="161">
        <v>7.9</v>
      </c>
      <c r="F197" s="161">
        <f>SUM(D197:E197)</f>
        <v>352.79999999999995</v>
      </c>
      <c r="G197" s="7">
        <v>344.9</v>
      </c>
      <c r="H197" s="161">
        <v>7.9</v>
      </c>
      <c r="I197" s="161">
        <f>SUM(G197:H197)</f>
        <v>352.79999999999995</v>
      </c>
      <c r="J197" s="7">
        <v>344.9</v>
      </c>
      <c r="K197" s="161">
        <v>7.9</v>
      </c>
      <c r="L197" s="161">
        <f>SUM(J197:K197)</f>
        <v>352.79999999999995</v>
      </c>
    </row>
    <row r="198" spans="1:12" ht="30.75" customHeight="1" outlineLevel="4" x14ac:dyDescent="0.2">
      <c r="A198" s="41" t="s">
        <v>329</v>
      </c>
      <c r="B198" s="41"/>
      <c r="C198" s="21" t="s">
        <v>330</v>
      </c>
      <c r="D198" s="16">
        <f t="shared" ref="D198:L198" si="438">D199</f>
        <v>121.5</v>
      </c>
      <c r="E198" s="16">
        <f t="shared" si="438"/>
        <v>0</v>
      </c>
      <c r="F198" s="16">
        <f t="shared" si="438"/>
        <v>121.5</v>
      </c>
      <c r="G198" s="16">
        <f t="shared" si="438"/>
        <v>121.5</v>
      </c>
      <c r="H198" s="16">
        <f t="shared" si="438"/>
        <v>0</v>
      </c>
      <c r="I198" s="16">
        <f t="shared" si="438"/>
        <v>121.5</v>
      </c>
      <c r="J198" s="16">
        <f t="shared" si="438"/>
        <v>121.5</v>
      </c>
      <c r="K198" s="16">
        <f t="shared" si="438"/>
        <v>0</v>
      </c>
      <c r="L198" s="16">
        <f t="shared" si="438"/>
        <v>121.5</v>
      </c>
    </row>
    <row r="199" spans="1:12" ht="31.5" outlineLevel="5" x14ac:dyDescent="0.2">
      <c r="A199" s="41" t="s">
        <v>331</v>
      </c>
      <c r="B199" s="41"/>
      <c r="C199" s="21" t="s">
        <v>332</v>
      </c>
      <c r="D199" s="16">
        <f>D200+D201</f>
        <v>121.5</v>
      </c>
      <c r="E199" s="16">
        <f t="shared" ref="E199:F199" si="439">E200+E201</f>
        <v>0</v>
      </c>
      <c r="F199" s="16">
        <f t="shared" si="439"/>
        <v>121.5</v>
      </c>
      <c r="G199" s="16">
        <f t="shared" ref="G199:J199" si="440">G200+G201</f>
        <v>121.5</v>
      </c>
      <c r="H199" s="16">
        <f t="shared" ref="H199" si="441">H200+H201</f>
        <v>0</v>
      </c>
      <c r="I199" s="16">
        <f t="shared" ref="I199" si="442">I200+I201</f>
        <v>121.5</v>
      </c>
      <c r="J199" s="16">
        <f t="shared" si="440"/>
        <v>121.5</v>
      </c>
      <c r="K199" s="16">
        <f t="shared" ref="K199" si="443">K200+K201</f>
        <v>0</v>
      </c>
      <c r="L199" s="16">
        <f t="shared" ref="L199" si="444">L200+L201</f>
        <v>121.5</v>
      </c>
    </row>
    <row r="200" spans="1:12" ht="31.5" outlineLevel="7" x14ac:dyDescent="0.2">
      <c r="A200" s="42" t="s">
        <v>331</v>
      </c>
      <c r="B200" s="42" t="s">
        <v>7</v>
      </c>
      <c r="C200" s="22" t="s">
        <v>8</v>
      </c>
      <c r="D200" s="17">
        <f>22.5+18+72</f>
        <v>112.5</v>
      </c>
      <c r="E200" s="17"/>
      <c r="F200" s="17">
        <f>SUM(D200:E200)</f>
        <v>112.5</v>
      </c>
      <c r="G200" s="17">
        <f t="shared" ref="G200:J200" si="445">22.5+18+72</f>
        <v>112.5</v>
      </c>
      <c r="H200" s="17"/>
      <c r="I200" s="17">
        <f>SUM(G200:H200)</f>
        <v>112.5</v>
      </c>
      <c r="J200" s="17">
        <f t="shared" si="445"/>
        <v>112.5</v>
      </c>
      <c r="K200" s="17"/>
      <c r="L200" s="17">
        <f>SUM(J200:K200)</f>
        <v>112.5</v>
      </c>
    </row>
    <row r="201" spans="1:12" ht="31.5" outlineLevel="7" x14ac:dyDescent="0.2">
      <c r="A201" s="42" t="s">
        <v>331</v>
      </c>
      <c r="B201" s="42" t="s">
        <v>65</v>
      </c>
      <c r="C201" s="22" t="s">
        <v>66</v>
      </c>
      <c r="D201" s="17">
        <v>9</v>
      </c>
      <c r="E201" s="17"/>
      <c r="F201" s="17">
        <f>SUM(D201:E201)</f>
        <v>9</v>
      </c>
      <c r="G201" s="17">
        <v>9</v>
      </c>
      <c r="H201" s="17"/>
      <c r="I201" s="17">
        <f>SUM(G201:H201)</f>
        <v>9</v>
      </c>
      <c r="J201" s="17">
        <v>9</v>
      </c>
      <c r="K201" s="17"/>
      <c r="L201" s="17">
        <f>SUM(J201:K201)</f>
        <v>9</v>
      </c>
    </row>
    <row r="202" spans="1:12" ht="31.5" outlineLevel="4" x14ac:dyDescent="0.2">
      <c r="A202" s="41" t="s">
        <v>369</v>
      </c>
      <c r="B202" s="41"/>
      <c r="C202" s="21" t="s">
        <v>370</v>
      </c>
      <c r="D202" s="16">
        <f t="shared" ref="D202:L203" si="446">D203</f>
        <v>69.3</v>
      </c>
      <c r="E202" s="16">
        <f t="shared" si="446"/>
        <v>0</v>
      </c>
      <c r="F202" s="16">
        <f t="shared" si="446"/>
        <v>69.3</v>
      </c>
      <c r="G202" s="16">
        <f t="shared" si="446"/>
        <v>69.3</v>
      </c>
      <c r="H202" s="16">
        <f t="shared" si="446"/>
        <v>0</v>
      </c>
      <c r="I202" s="16">
        <f t="shared" si="446"/>
        <v>69.3</v>
      </c>
      <c r="J202" s="16">
        <f t="shared" si="446"/>
        <v>69.3</v>
      </c>
      <c r="K202" s="16">
        <f t="shared" si="446"/>
        <v>0</v>
      </c>
      <c r="L202" s="16">
        <f t="shared" si="446"/>
        <v>69.3</v>
      </c>
    </row>
    <row r="203" spans="1:12" ht="19.5" customHeight="1" outlineLevel="5" x14ac:dyDescent="0.2">
      <c r="A203" s="41" t="s">
        <v>371</v>
      </c>
      <c r="B203" s="41"/>
      <c r="C203" s="21" t="s">
        <v>372</v>
      </c>
      <c r="D203" s="16">
        <f t="shared" si="446"/>
        <v>69.3</v>
      </c>
      <c r="E203" s="16">
        <f t="shared" si="446"/>
        <v>0</v>
      </c>
      <c r="F203" s="16">
        <f t="shared" si="446"/>
        <v>69.3</v>
      </c>
      <c r="G203" s="16">
        <f t="shared" si="446"/>
        <v>69.3</v>
      </c>
      <c r="H203" s="16">
        <f t="shared" si="446"/>
        <v>0</v>
      </c>
      <c r="I203" s="16">
        <f t="shared" si="446"/>
        <v>69.3</v>
      </c>
      <c r="J203" s="16">
        <f t="shared" si="446"/>
        <v>69.3</v>
      </c>
      <c r="K203" s="16">
        <f t="shared" si="446"/>
        <v>0</v>
      </c>
      <c r="L203" s="16">
        <f t="shared" si="446"/>
        <v>69.3</v>
      </c>
    </row>
    <row r="204" spans="1:12" ht="31.5" outlineLevel="7" x14ac:dyDescent="0.2">
      <c r="A204" s="42" t="s">
        <v>371</v>
      </c>
      <c r="B204" s="42" t="s">
        <v>7</v>
      </c>
      <c r="C204" s="22" t="s">
        <v>8</v>
      </c>
      <c r="D204" s="17">
        <f>54+15.3</f>
        <v>69.3</v>
      </c>
      <c r="E204" s="17"/>
      <c r="F204" s="17">
        <f>SUM(D204:E204)</f>
        <v>69.3</v>
      </c>
      <c r="G204" s="17">
        <f t="shared" ref="G204:J204" si="447">54+15.3</f>
        <v>69.3</v>
      </c>
      <c r="H204" s="17"/>
      <c r="I204" s="17">
        <f>SUM(G204:H204)</f>
        <v>69.3</v>
      </c>
      <c r="J204" s="17">
        <f t="shared" si="447"/>
        <v>69.3</v>
      </c>
      <c r="K204" s="17"/>
      <c r="L204" s="17">
        <f>SUM(J204:K204)</f>
        <v>69.3</v>
      </c>
    </row>
    <row r="205" spans="1:12" ht="19.5" customHeight="1" outlineLevel="7" x14ac:dyDescent="0.2">
      <c r="A205" s="41" t="s">
        <v>644</v>
      </c>
      <c r="B205" s="41"/>
      <c r="C205" s="14" t="s">
        <v>643</v>
      </c>
      <c r="D205" s="16">
        <f>D206</f>
        <v>839.4</v>
      </c>
      <c r="E205" s="16">
        <f t="shared" ref="E205:F206" si="448">E206</f>
        <v>0</v>
      </c>
      <c r="F205" s="16">
        <f t="shared" si="448"/>
        <v>839.4</v>
      </c>
      <c r="G205" s="16">
        <f t="shared" ref="G205:J206" si="449">G206</f>
        <v>839.4</v>
      </c>
      <c r="H205" s="16">
        <f t="shared" ref="H205:H206" si="450">H206</f>
        <v>0</v>
      </c>
      <c r="I205" s="16">
        <f t="shared" ref="I205:I206" si="451">I206</f>
        <v>839.4</v>
      </c>
      <c r="J205" s="16">
        <f t="shared" si="449"/>
        <v>839.4</v>
      </c>
      <c r="K205" s="16">
        <f t="shared" ref="K205:K206" si="452">K206</f>
        <v>0</v>
      </c>
      <c r="L205" s="16">
        <f t="shared" ref="L205:L206" si="453">L206</f>
        <v>839.4</v>
      </c>
    </row>
    <row r="206" spans="1:12" ht="31.5" outlineLevel="7" x14ac:dyDescent="0.2">
      <c r="A206" s="41" t="s">
        <v>637</v>
      </c>
      <c r="B206" s="41" t="s">
        <v>448</v>
      </c>
      <c r="C206" s="20" t="s">
        <v>896</v>
      </c>
      <c r="D206" s="16">
        <f>D207</f>
        <v>839.4</v>
      </c>
      <c r="E206" s="16">
        <f t="shared" si="448"/>
        <v>0</v>
      </c>
      <c r="F206" s="16">
        <f t="shared" si="448"/>
        <v>839.4</v>
      </c>
      <c r="G206" s="16">
        <f t="shared" si="449"/>
        <v>839.4</v>
      </c>
      <c r="H206" s="16">
        <f t="shared" si="450"/>
        <v>0</v>
      </c>
      <c r="I206" s="16">
        <f t="shared" si="451"/>
        <v>839.4</v>
      </c>
      <c r="J206" s="16">
        <f t="shared" si="449"/>
        <v>839.4</v>
      </c>
      <c r="K206" s="16">
        <f t="shared" si="452"/>
        <v>0</v>
      </c>
      <c r="L206" s="16">
        <f t="shared" si="453"/>
        <v>839.4</v>
      </c>
    </row>
    <row r="207" spans="1:12" ht="31.5" outlineLevel="7" x14ac:dyDescent="0.2">
      <c r="A207" s="42" t="s">
        <v>637</v>
      </c>
      <c r="B207" s="42" t="s">
        <v>65</v>
      </c>
      <c r="C207" s="19" t="s">
        <v>422</v>
      </c>
      <c r="D207" s="17">
        <v>839.4</v>
      </c>
      <c r="E207" s="17"/>
      <c r="F207" s="17">
        <f>SUM(D207:E207)</f>
        <v>839.4</v>
      </c>
      <c r="G207" s="17">
        <v>839.4</v>
      </c>
      <c r="H207" s="17"/>
      <c r="I207" s="17">
        <f>SUM(G207:H207)</f>
        <v>839.4</v>
      </c>
      <c r="J207" s="17">
        <v>839.4</v>
      </c>
      <c r="K207" s="17"/>
      <c r="L207" s="17">
        <f>SUM(J207:K207)</f>
        <v>839.4</v>
      </c>
    </row>
    <row r="208" spans="1:12" ht="47.25" outlineLevel="4" x14ac:dyDescent="0.2">
      <c r="A208" s="41" t="s">
        <v>53</v>
      </c>
      <c r="B208" s="41"/>
      <c r="C208" s="21" t="s">
        <v>54</v>
      </c>
      <c r="D208" s="16">
        <f t="shared" ref="D208:L209" si="454">D209</f>
        <v>342.5</v>
      </c>
      <c r="E208" s="16">
        <f t="shared" si="454"/>
        <v>0</v>
      </c>
      <c r="F208" s="16">
        <f t="shared" si="454"/>
        <v>342.5</v>
      </c>
      <c r="G208" s="16">
        <f t="shared" si="454"/>
        <v>342.5</v>
      </c>
      <c r="H208" s="16">
        <f t="shared" si="454"/>
        <v>0</v>
      </c>
      <c r="I208" s="16">
        <f t="shared" si="454"/>
        <v>342.5</v>
      </c>
      <c r="J208" s="16">
        <f t="shared" si="454"/>
        <v>342.5</v>
      </c>
      <c r="K208" s="16">
        <f t="shared" si="454"/>
        <v>0</v>
      </c>
      <c r="L208" s="16">
        <f t="shared" si="454"/>
        <v>342.5</v>
      </c>
    </row>
    <row r="209" spans="1:12" ht="15.75" outlineLevel="5" x14ac:dyDescent="0.2">
      <c r="A209" s="41" t="s">
        <v>55</v>
      </c>
      <c r="B209" s="41"/>
      <c r="C209" s="21" t="s">
        <v>56</v>
      </c>
      <c r="D209" s="16">
        <f t="shared" si="454"/>
        <v>342.5</v>
      </c>
      <c r="E209" s="16">
        <f t="shared" si="454"/>
        <v>0</v>
      </c>
      <c r="F209" s="16">
        <f t="shared" si="454"/>
        <v>342.5</v>
      </c>
      <c r="G209" s="16">
        <f t="shared" si="454"/>
        <v>342.5</v>
      </c>
      <c r="H209" s="16">
        <f t="shared" si="454"/>
        <v>0</v>
      </c>
      <c r="I209" s="16">
        <f t="shared" si="454"/>
        <v>342.5</v>
      </c>
      <c r="J209" s="16">
        <f t="shared" si="454"/>
        <v>342.5</v>
      </c>
      <c r="K209" s="16">
        <f t="shared" si="454"/>
        <v>0</v>
      </c>
      <c r="L209" s="16">
        <f t="shared" si="454"/>
        <v>342.5</v>
      </c>
    </row>
    <row r="210" spans="1:12" ht="31.5" outlineLevel="7" x14ac:dyDescent="0.2">
      <c r="A210" s="42" t="s">
        <v>55</v>
      </c>
      <c r="B210" s="42" t="s">
        <v>7</v>
      </c>
      <c r="C210" s="22" t="s">
        <v>8</v>
      </c>
      <c r="D210" s="17">
        <v>342.5</v>
      </c>
      <c r="E210" s="17"/>
      <c r="F210" s="17">
        <f>SUM(D210:E210)</f>
        <v>342.5</v>
      </c>
      <c r="G210" s="17">
        <v>342.5</v>
      </c>
      <c r="H210" s="17"/>
      <c r="I210" s="17">
        <f>SUM(G210:H210)</f>
        <v>342.5</v>
      </c>
      <c r="J210" s="17">
        <v>342.5</v>
      </c>
      <c r="K210" s="17"/>
      <c r="L210" s="17">
        <f>SUM(J210:K210)</f>
        <v>342.5</v>
      </c>
    </row>
    <row r="211" spans="1:12" ht="31.5" outlineLevel="3" x14ac:dyDescent="0.2">
      <c r="A211" s="41" t="s">
        <v>92</v>
      </c>
      <c r="B211" s="41"/>
      <c r="C211" s="21" t="s">
        <v>93</v>
      </c>
      <c r="D211" s="16">
        <f>D212+D215</f>
        <v>30034.600000000002</v>
      </c>
      <c r="E211" s="16">
        <f t="shared" ref="E211:F211" si="455">E212+E215</f>
        <v>0</v>
      </c>
      <c r="F211" s="16">
        <f t="shared" si="455"/>
        <v>30034.600000000002</v>
      </c>
      <c r="G211" s="16">
        <f>G212+G215</f>
        <v>30034.600000000002</v>
      </c>
      <c r="H211" s="16">
        <f t="shared" ref="H211" si="456">H212+H215</f>
        <v>0</v>
      </c>
      <c r="I211" s="16">
        <f t="shared" ref="I211" si="457">I212+I215</f>
        <v>30034.600000000002</v>
      </c>
      <c r="J211" s="16">
        <f>J212+J215</f>
        <v>30034.600000000002</v>
      </c>
      <c r="K211" s="16">
        <f t="shared" ref="K211" si="458">K212+K215</f>
        <v>0</v>
      </c>
      <c r="L211" s="16">
        <f t="shared" ref="L211" si="459">L212+L215</f>
        <v>30034.600000000002</v>
      </c>
    </row>
    <row r="212" spans="1:12" ht="31.5" customHeight="1" outlineLevel="4" x14ac:dyDescent="0.2">
      <c r="A212" s="41" t="s">
        <v>94</v>
      </c>
      <c r="B212" s="41"/>
      <c r="C212" s="21" t="s">
        <v>95</v>
      </c>
      <c r="D212" s="16">
        <f>D213</f>
        <v>2828.3</v>
      </c>
      <c r="E212" s="16">
        <f t="shared" ref="E212:F213" si="460">E213</f>
        <v>0</v>
      </c>
      <c r="F212" s="16">
        <f t="shared" si="460"/>
        <v>2828.3</v>
      </c>
      <c r="G212" s="16">
        <f>G213</f>
        <v>2828.3</v>
      </c>
      <c r="H212" s="16">
        <f t="shared" ref="H212:H213" si="461">H213</f>
        <v>0</v>
      </c>
      <c r="I212" s="16">
        <f t="shared" ref="I212:I213" si="462">I213</f>
        <v>2828.3</v>
      </c>
      <c r="J212" s="16">
        <f>J213</f>
        <v>2828.3</v>
      </c>
      <c r="K212" s="16">
        <f t="shared" ref="K212:K213" si="463">K213</f>
        <v>0</v>
      </c>
      <c r="L212" s="16">
        <f t="shared" ref="L212:L213" si="464">L213</f>
        <v>2828.3</v>
      </c>
    </row>
    <row r="213" spans="1:12" ht="31.5" outlineLevel="5" x14ac:dyDescent="0.2">
      <c r="A213" s="41" t="s">
        <v>96</v>
      </c>
      <c r="B213" s="41"/>
      <c r="C213" s="21" t="s">
        <v>97</v>
      </c>
      <c r="D213" s="16">
        <f>D214</f>
        <v>2828.3</v>
      </c>
      <c r="E213" s="16">
        <f t="shared" si="460"/>
        <v>0</v>
      </c>
      <c r="F213" s="16">
        <f t="shared" si="460"/>
        <v>2828.3</v>
      </c>
      <c r="G213" s="16">
        <f t="shared" ref="G213:J213" si="465">G214</f>
        <v>2828.3</v>
      </c>
      <c r="H213" s="16">
        <f t="shared" si="461"/>
        <v>0</v>
      </c>
      <c r="I213" s="16">
        <f t="shared" si="462"/>
        <v>2828.3</v>
      </c>
      <c r="J213" s="16">
        <f t="shared" si="465"/>
        <v>2828.3</v>
      </c>
      <c r="K213" s="16">
        <f t="shared" si="463"/>
        <v>0</v>
      </c>
      <c r="L213" s="16">
        <f t="shared" si="464"/>
        <v>2828.3</v>
      </c>
    </row>
    <row r="214" spans="1:12" ht="31.5" outlineLevel="7" x14ac:dyDescent="0.2">
      <c r="A214" s="42" t="s">
        <v>96</v>
      </c>
      <c r="B214" s="42" t="s">
        <v>7</v>
      </c>
      <c r="C214" s="22" t="s">
        <v>8</v>
      </c>
      <c r="D214" s="7">
        <v>2828.3</v>
      </c>
      <c r="E214" s="17"/>
      <c r="F214" s="17">
        <f>SUM(D214:E214)</f>
        <v>2828.3</v>
      </c>
      <c r="G214" s="7">
        <v>2828.3</v>
      </c>
      <c r="H214" s="17"/>
      <c r="I214" s="17">
        <f>SUM(G214:H214)</f>
        <v>2828.3</v>
      </c>
      <c r="J214" s="7">
        <v>2828.3</v>
      </c>
      <c r="K214" s="17"/>
      <c r="L214" s="17">
        <f>SUM(J214:K214)</f>
        <v>2828.3</v>
      </c>
    </row>
    <row r="215" spans="1:12" ht="31.5" outlineLevel="4" x14ac:dyDescent="0.2">
      <c r="A215" s="41" t="s">
        <v>103</v>
      </c>
      <c r="B215" s="41"/>
      <c r="C215" s="21" t="s">
        <v>104</v>
      </c>
      <c r="D215" s="16">
        <f>D216+D223+D225+D219+D221</f>
        <v>27206.300000000003</v>
      </c>
      <c r="E215" s="16">
        <f t="shared" ref="E215:F215" si="466">E216+E223+E225+E219+E221</f>
        <v>0</v>
      </c>
      <c r="F215" s="16">
        <f t="shared" si="466"/>
        <v>27206.300000000003</v>
      </c>
      <c r="G215" s="16">
        <f t="shared" ref="G215:J215" si="467">G216+G223+G225+G219+G221</f>
        <v>27206.300000000003</v>
      </c>
      <c r="H215" s="16">
        <f t="shared" ref="H215" si="468">H216+H223+H225+H219+H221</f>
        <v>0</v>
      </c>
      <c r="I215" s="16">
        <f t="shared" ref="I215" si="469">I216+I223+I225+I219+I221</f>
        <v>27206.300000000003</v>
      </c>
      <c r="J215" s="16">
        <f t="shared" si="467"/>
        <v>27206.300000000003</v>
      </c>
      <c r="K215" s="16">
        <f t="shared" ref="K215" si="470">K216+K223+K225+K219+K221</f>
        <v>0</v>
      </c>
      <c r="L215" s="16">
        <f t="shared" ref="L215" si="471">L216+L223+L225+L219+L221</f>
        <v>27206.300000000003</v>
      </c>
    </row>
    <row r="216" spans="1:12" ht="31.5" outlineLevel="5" x14ac:dyDescent="0.2">
      <c r="A216" s="41" t="s">
        <v>105</v>
      </c>
      <c r="B216" s="41"/>
      <c r="C216" s="21" t="s">
        <v>106</v>
      </c>
      <c r="D216" s="16">
        <f>D217+D218</f>
        <v>16537.100000000002</v>
      </c>
      <c r="E216" s="16">
        <f t="shared" ref="E216:F216" si="472">E217+E218</f>
        <v>0</v>
      </c>
      <c r="F216" s="16">
        <f t="shared" si="472"/>
        <v>16537.100000000002</v>
      </c>
      <c r="G216" s="16">
        <f>G217+G218</f>
        <v>16537.100000000002</v>
      </c>
      <c r="H216" s="16">
        <f t="shared" ref="H216" si="473">H217+H218</f>
        <v>0</v>
      </c>
      <c r="I216" s="16">
        <f t="shared" ref="I216" si="474">I217+I218</f>
        <v>16537.100000000002</v>
      </c>
      <c r="J216" s="16">
        <f>J217+J218</f>
        <v>16537.100000000002</v>
      </c>
      <c r="K216" s="16">
        <f t="shared" ref="K216" si="475">K217+K218</f>
        <v>0</v>
      </c>
      <c r="L216" s="16">
        <f t="shared" ref="L216" si="476">L217+L218</f>
        <v>16537.100000000002</v>
      </c>
    </row>
    <row r="217" spans="1:12" ht="31.5" outlineLevel="7" x14ac:dyDescent="0.2">
      <c r="A217" s="42" t="s">
        <v>105</v>
      </c>
      <c r="B217" s="42" t="s">
        <v>7</v>
      </c>
      <c r="C217" s="22" t="s">
        <v>8</v>
      </c>
      <c r="D217" s="7">
        <v>133.9</v>
      </c>
      <c r="E217" s="17"/>
      <c r="F217" s="17">
        <f>SUM(D217:E217)</f>
        <v>133.9</v>
      </c>
      <c r="G217" s="7">
        <v>133.9</v>
      </c>
      <c r="H217" s="17"/>
      <c r="I217" s="17">
        <f>SUM(G217:H217)</f>
        <v>133.9</v>
      </c>
      <c r="J217" s="7">
        <v>133.9</v>
      </c>
      <c r="K217" s="17"/>
      <c r="L217" s="17">
        <f>SUM(J217:K217)</f>
        <v>133.9</v>
      </c>
    </row>
    <row r="218" spans="1:12" ht="31.5" outlineLevel="7" x14ac:dyDescent="0.2">
      <c r="A218" s="42" t="s">
        <v>105</v>
      </c>
      <c r="B218" s="42" t="s">
        <v>65</v>
      </c>
      <c r="C218" s="22" t="s">
        <v>66</v>
      </c>
      <c r="D218" s="7">
        <v>16403.2</v>
      </c>
      <c r="E218" s="17"/>
      <c r="F218" s="17">
        <f>SUM(D218:E218)</f>
        <v>16403.2</v>
      </c>
      <c r="G218" s="7">
        <v>16403.2</v>
      </c>
      <c r="H218" s="17"/>
      <c r="I218" s="17">
        <f>SUM(G218:H218)</f>
        <v>16403.2</v>
      </c>
      <c r="J218" s="7">
        <v>16403.2</v>
      </c>
      <c r="K218" s="17"/>
      <c r="L218" s="17">
        <f>SUM(J218:K218)</f>
        <v>16403.2</v>
      </c>
    </row>
    <row r="219" spans="1:12" ht="15.75" outlineLevel="7" x14ac:dyDescent="0.2">
      <c r="A219" s="104" t="s">
        <v>641</v>
      </c>
      <c r="B219" s="41"/>
      <c r="C219" s="20" t="s">
        <v>642</v>
      </c>
      <c r="D219" s="6">
        <f>D220</f>
        <v>1839.2</v>
      </c>
      <c r="E219" s="6">
        <f t="shared" ref="E219:F219" si="477">E220</f>
        <v>0</v>
      </c>
      <c r="F219" s="6">
        <f t="shared" si="477"/>
        <v>1839.2</v>
      </c>
      <c r="G219" s="6">
        <f t="shared" ref="G219:J219" si="478">G220</f>
        <v>1839.2</v>
      </c>
      <c r="H219" s="6">
        <f t="shared" ref="H219" si="479">H220</f>
        <v>0</v>
      </c>
      <c r="I219" s="6">
        <f t="shared" ref="I219" si="480">I220</f>
        <v>1839.2</v>
      </c>
      <c r="J219" s="6">
        <f t="shared" si="478"/>
        <v>1839.2</v>
      </c>
      <c r="K219" s="6">
        <f t="shared" ref="K219" si="481">K220</f>
        <v>0</v>
      </c>
      <c r="L219" s="6">
        <f t="shared" ref="L219" si="482">L220</f>
        <v>1839.2</v>
      </c>
    </row>
    <row r="220" spans="1:12" ht="31.5" outlineLevel="7" x14ac:dyDescent="0.2">
      <c r="A220" s="55" t="s">
        <v>641</v>
      </c>
      <c r="B220" s="44" t="s">
        <v>65</v>
      </c>
      <c r="C220" s="11" t="s">
        <v>66</v>
      </c>
      <c r="D220" s="7">
        <v>1839.2</v>
      </c>
      <c r="E220" s="17"/>
      <c r="F220" s="17">
        <f>SUM(D220:E220)</f>
        <v>1839.2</v>
      </c>
      <c r="G220" s="7">
        <v>1839.2</v>
      </c>
      <c r="H220" s="17"/>
      <c r="I220" s="17">
        <f>SUM(G220:H220)</f>
        <v>1839.2</v>
      </c>
      <c r="J220" s="7">
        <v>1839.2</v>
      </c>
      <c r="K220" s="17"/>
      <c r="L220" s="17">
        <f>SUM(J220:K220)</f>
        <v>1839.2</v>
      </c>
    </row>
    <row r="221" spans="1:12" ht="15.75" outlineLevel="7" x14ac:dyDescent="0.2">
      <c r="A221" s="104" t="s">
        <v>640</v>
      </c>
      <c r="B221" s="41"/>
      <c r="C221" s="20" t="s">
        <v>639</v>
      </c>
      <c r="D221" s="6">
        <f>D222</f>
        <v>3246.9</v>
      </c>
      <c r="E221" s="6">
        <f t="shared" ref="E221:F221" si="483">E222</f>
        <v>0</v>
      </c>
      <c r="F221" s="6">
        <f t="shared" si="483"/>
        <v>3246.9</v>
      </c>
      <c r="G221" s="6">
        <f t="shared" ref="G221" si="484">G222</f>
        <v>3246.9</v>
      </c>
      <c r="H221" s="6">
        <f t="shared" ref="H221" si="485">H222</f>
        <v>0</v>
      </c>
      <c r="I221" s="6">
        <f t="shared" ref="I221" si="486">I222</f>
        <v>3246.9</v>
      </c>
      <c r="J221" s="6">
        <f t="shared" ref="J221" si="487">J222</f>
        <v>3246.9</v>
      </c>
      <c r="K221" s="6">
        <f t="shared" ref="K221" si="488">K222</f>
        <v>0</v>
      </c>
      <c r="L221" s="6">
        <f t="shared" ref="L221" si="489">L222</f>
        <v>3246.9</v>
      </c>
    </row>
    <row r="222" spans="1:12" ht="31.5" outlineLevel="7" x14ac:dyDescent="0.2">
      <c r="A222" s="55" t="s">
        <v>640</v>
      </c>
      <c r="B222" s="44" t="s">
        <v>65</v>
      </c>
      <c r="C222" s="11" t="s">
        <v>66</v>
      </c>
      <c r="D222" s="7">
        <f>1876.9+1270+100</f>
        <v>3246.9</v>
      </c>
      <c r="E222" s="17"/>
      <c r="F222" s="17">
        <f>SUM(D222:E222)</f>
        <v>3246.9</v>
      </c>
      <c r="G222" s="7">
        <f t="shared" ref="G222:J222" si="490">1876.9+1270+100</f>
        <v>3246.9</v>
      </c>
      <c r="H222" s="17"/>
      <c r="I222" s="17">
        <f>SUM(G222:H222)</f>
        <v>3246.9</v>
      </c>
      <c r="J222" s="7">
        <f t="shared" si="490"/>
        <v>3246.9</v>
      </c>
      <c r="K222" s="17"/>
      <c r="L222" s="17">
        <f>SUM(J222:K222)</f>
        <v>3246.9</v>
      </c>
    </row>
    <row r="223" spans="1:12" ht="15.75" outlineLevel="5" x14ac:dyDescent="0.2">
      <c r="A223" s="41" t="s">
        <v>136</v>
      </c>
      <c r="B223" s="41"/>
      <c r="C223" s="21" t="s">
        <v>137</v>
      </c>
      <c r="D223" s="16">
        <f>D224</f>
        <v>2600</v>
      </c>
      <c r="E223" s="16">
        <f t="shared" ref="E223:F223" si="491">E224</f>
        <v>0</v>
      </c>
      <c r="F223" s="16">
        <f t="shared" si="491"/>
        <v>2600</v>
      </c>
      <c r="G223" s="16">
        <f t="shared" ref="G223:J223" si="492">G224</f>
        <v>2600</v>
      </c>
      <c r="H223" s="16">
        <f t="shared" ref="H223" si="493">H224</f>
        <v>0</v>
      </c>
      <c r="I223" s="16">
        <f t="shared" ref="I223" si="494">I224</f>
        <v>2600</v>
      </c>
      <c r="J223" s="16">
        <f t="shared" si="492"/>
        <v>2600</v>
      </c>
      <c r="K223" s="16">
        <f t="shared" ref="K223" si="495">K224</f>
        <v>0</v>
      </c>
      <c r="L223" s="16">
        <f t="shared" ref="L223" si="496">L224</f>
        <v>2600</v>
      </c>
    </row>
    <row r="224" spans="1:12" ht="31.5" outlineLevel="7" x14ac:dyDescent="0.2">
      <c r="A224" s="42" t="s">
        <v>136</v>
      </c>
      <c r="B224" s="42" t="s">
        <v>7</v>
      </c>
      <c r="C224" s="22" t="s">
        <v>8</v>
      </c>
      <c r="D224" s="17">
        <v>2600</v>
      </c>
      <c r="E224" s="17"/>
      <c r="F224" s="17">
        <f>SUM(D224:E224)</f>
        <v>2600</v>
      </c>
      <c r="G224" s="17">
        <v>2600</v>
      </c>
      <c r="H224" s="17"/>
      <c r="I224" s="17">
        <f>SUM(G224:H224)</f>
        <v>2600</v>
      </c>
      <c r="J224" s="17">
        <v>2600</v>
      </c>
      <c r="K224" s="17"/>
      <c r="L224" s="17">
        <f>SUM(J224:K224)</f>
        <v>2600</v>
      </c>
    </row>
    <row r="225" spans="1:12" ht="15.75" outlineLevel="5" x14ac:dyDescent="0.2">
      <c r="A225" s="41" t="s">
        <v>107</v>
      </c>
      <c r="B225" s="41"/>
      <c r="C225" s="21" t="s">
        <v>108</v>
      </c>
      <c r="D225" s="16">
        <f>D226</f>
        <v>2983.1</v>
      </c>
      <c r="E225" s="16">
        <f t="shared" ref="E225:F225" si="497">E226</f>
        <v>0</v>
      </c>
      <c r="F225" s="16">
        <f t="shared" si="497"/>
        <v>2983.1</v>
      </c>
      <c r="G225" s="16">
        <f>G226</f>
        <v>2983.1</v>
      </c>
      <c r="H225" s="16">
        <f t="shared" ref="H225" si="498">H226</f>
        <v>0</v>
      </c>
      <c r="I225" s="16">
        <f t="shared" ref="I225" si="499">I226</f>
        <v>2983.1</v>
      </c>
      <c r="J225" s="16">
        <f>J226</f>
        <v>2983.1</v>
      </c>
      <c r="K225" s="16">
        <f t="shared" ref="K225" si="500">K226</f>
        <v>0</v>
      </c>
      <c r="L225" s="16">
        <f t="shared" ref="L225" si="501">L226</f>
        <v>2983.1</v>
      </c>
    </row>
    <row r="226" spans="1:12" ht="31.5" outlineLevel="7" x14ac:dyDescent="0.2">
      <c r="A226" s="42" t="s">
        <v>107</v>
      </c>
      <c r="B226" s="42" t="s">
        <v>65</v>
      </c>
      <c r="C226" s="22" t="s">
        <v>66</v>
      </c>
      <c r="D226" s="17">
        <v>2983.1</v>
      </c>
      <c r="E226" s="17"/>
      <c r="F226" s="17">
        <f>SUM(D226:E226)</f>
        <v>2983.1</v>
      </c>
      <c r="G226" s="17">
        <v>2983.1</v>
      </c>
      <c r="H226" s="17"/>
      <c r="I226" s="17">
        <f>SUM(G226:H226)</f>
        <v>2983.1</v>
      </c>
      <c r="J226" s="17">
        <v>2983.1</v>
      </c>
      <c r="K226" s="17"/>
      <c r="L226" s="17">
        <f>SUM(J226:K226)</f>
        <v>2983.1</v>
      </c>
    </row>
    <row r="227" spans="1:12" ht="31.5" outlineLevel="3" x14ac:dyDescent="0.2">
      <c r="A227" s="41" t="s">
        <v>138</v>
      </c>
      <c r="B227" s="41"/>
      <c r="C227" s="21" t="s">
        <v>139</v>
      </c>
      <c r="D227" s="16">
        <f>D228+D235</f>
        <v>940</v>
      </c>
      <c r="E227" s="16">
        <f t="shared" ref="E227:F227" si="502">E228+E235</f>
        <v>0</v>
      </c>
      <c r="F227" s="16">
        <f t="shared" si="502"/>
        <v>940</v>
      </c>
      <c r="G227" s="16">
        <f t="shared" ref="G227:J227" si="503">G228+G235</f>
        <v>940</v>
      </c>
      <c r="H227" s="16">
        <f t="shared" ref="H227" si="504">H228+H235</f>
        <v>0</v>
      </c>
      <c r="I227" s="16">
        <f t="shared" ref="I227" si="505">I228+I235</f>
        <v>940</v>
      </c>
      <c r="J227" s="16">
        <f t="shared" si="503"/>
        <v>940</v>
      </c>
      <c r="K227" s="16">
        <f t="shared" ref="K227" si="506">K228+K235</f>
        <v>0</v>
      </c>
      <c r="L227" s="16">
        <f t="shared" ref="L227" si="507">L228+L235</f>
        <v>940</v>
      </c>
    </row>
    <row r="228" spans="1:12" ht="15.75" outlineLevel="4" x14ac:dyDescent="0.2">
      <c r="A228" s="41" t="s">
        <v>140</v>
      </c>
      <c r="B228" s="41"/>
      <c r="C228" s="21" t="s">
        <v>141</v>
      </c>
      <c r="D228" s="16">
        <f>D229+D231+D233</f>
        <v>920</v>
      </c>
      <c r="E228" s="16">
        <f t="shared" ref="E228:F228" si="508">E229+E231+E233</f>
        <v>0</v>
      </c>
      <c r="F228" s="16">
        <f t="shared" si="508"/>
        <v>920</v>
      </c>
      <c r="G228" s="16">
        <f t="shared" ref="G228:J228" si="509">G229+G231+G233</f>
        <v>920</v>
      </c>
      <c r="H228" s="16">
        <f t="shared" ref="H228" si="510">H229+H231+H233</f>
        <v>0</v>
      </c>
      <c r="I228" s="16">
        <f t="shared" ref="I228" si="511">I229+I231+I233</f>
        <v>920</v>
      </c>
      <c r="J228" s="16">
        <f t="shared" si="509"/>
        <v>920</v>
      </c>
      <c r="K228" s="16">
        <f t="shared" ref="K228" si="512">K229+K231+K233</f>
        <v>0</v>
      </c>
      <c r="L228" s="16">
        <f t="shared" ref="L228" si="513">L229+L231+L233</f>
        <v>920</v>
      </c>
    </row>
    <row r="229" spans="1:12" ht="15.75" outlineLevel="5" x14ac:dyDescent="0.2">
      <c r="A229" s="41" t="s">
        <v>142</v>
      </c>
      <c r="B229" s="41"/>
      <c r="C229" s="21" t="s">
        <v>143</v>
      </c>
      <c r="D229" s="16">
        <f>D230</f>
        <v>600</v>
      </c>
      <c r="E229" s="16">
        <f t="shared" ref="E229:F229" si="514">E230</f>
        <v>0</v>
      </c>
      <c r="F229" s="16">
        <f t="shared" si="514"/>
        <v>600</v>
      </c>
      <c r="G229" s="16">
        <f>G230</f>
        <v>600</v>
      </c>
      <c r="H229" s="16">
        <f t="shared" ref="H229" si="515">H230</f>
        <v>0</v>
      </c>
      <c r="I229" s="16">
        <f t="shared" ref="I229" si="516">I230</f>
        <v>600</v>
      </c>
      <c r="J229" s="16">
        <f>J230</f>
        <v>600</v>
      </c>
      <c r="K229" s="16">
        <f t="shared" ref="K229" si="517">K230</f>
        <v>0</v>
      </c>
      <c r="L229" s="16">
        <f t="shared" ref="L229" si="518">L230</f>
        <v>600</v>
      </c>
    </row>
    <row r="230" spans="1:12" ht="31.5" outlineLevel="7" x14ac:dyDescent="0.2">
      <c r="A230" s="42" t="s">
        <v>142</v>
      </c>
      <c r="B230" s="42" t="s">
        <v>7</v>
      </c>
      <c r="C230" s="22" t="s">
        <v>8</v>
      </c>
      <c r="D230" s="17">
        <v>600</v>
      </c>
      <c r="E230" s="17"/>
      <c r="F230" s="17">
        <f>SUM(D230:E230)</f>
        <v>600</v>
      </c>
      <c r="G230" s="17">
        <v>600</v>
      </c>
      <c r="H230" s="17"/>
      <c r="I230" s="17">
        <f>SUM(G230:H230)</f>
        <v>600</v>
      </c>
      <c r="J230" s="17">
        <v>600</v>
      </c>
      <c r="K230" s="17"/>
      <c r="L230" s="17">
        <f>SUM(J230:K230)</f>
        <v>600</v>
      </c>
    </row>
    <row r="231" spans="1:12" ht="31.5" outlineLevel="5" x14ac:dyDescent="0.2">
      <c r="A231" s="41" t="s">
        <v>215</v>
      </c>
      <c r="B231" s="41"/>
      <c r="C231" s="21" t="s">
        <v>216</v>
      </c>
      <c r="D231" s="16">
        <f>D232</f>
        <v>150</v>
      </c>
      <c r="E231" s="16">
        <f t="shared" ref="E231:F231" si="519">E232</f>
        <v>0</v>
      </c>
      <c r="F231" s="16">
        <f t="shared" si="519"/>
        <v>150</v>
      </c>
      <c r="G231" s="16">
        <f>G232</f>
        <v>150</v>
      </c>
      <c r="H231" s="16">
        <f t="shared" ref="H231" si="520">H232</f>
        <v>0</v>
      </c>
      <c r="I231" s="16">
        <f t="shared" ref="I231" si="521">I232</f>
        <v>150</v>
      </c>
      <c r="J231" s="16">
        <f>J232</f>
        <v>150</v>
      </c>
      <c r="K231" s="16">
        <f t="shared" ref="K231" si="522">K232</f>
        <v>0</v>
      </c>
      <c r="L231" s="16">
        <f t="shared" ref="L231" si="523">L232</f>
        <v>150</v>
      </c>
    </row>
    <row r="232" spans="1:12" ht="31.5" outlineLevel="7" x14ac:dyDescent="0.2">
      <c r="A232" s="42" t="s">
        <v>215</v>
      </c>
      <c r="B232" s="42" t="s">
        <v>7</v>
      </c>
      <c r="C232" s="22" t="s">
        <v>8</v>
      </c>
      <c r="D232" s="17">
        <v>150</v>
      </c>
      <c r="E232" s="17"/>
      <c r="F232" s="17">
        <f>SUM(D232:E232)</f>
        <v>150</v>
      </c>
      <c r="G232" s="17">
        <v>150</v>
      </c>
      <c r="H232" s="17"/>
      <c r="I232" s="17">
        <f>SUM(G232:H232)</f>
        <v>150</v>
      </c>
      <c r="J232" s="17">
        <v>150</v>
      </c>
      <c r="K232" s="17"/>
      <c r="L232" s="17">
        <f>SUM(J232:K232)</f>
        <v>150</v>
      </c>
    </row>
    <row r="233" spans="1:12" ht="15.75" outlineLevel="5" x14ac:dyDescent="0.2">
      <c r="A233" s="41" t="s">
        <v>217</v>
      </c>
      <c r="B233" s="41"/>
      <c r="C233" s="21" t="s">
        <v>218</v>
      </c>
      <c r="D233" s="16">
        <f>D234</f>
        <v>170</v>
      </c>
      <c r="E233" s="16">
        <f t="shared" ref="E233:F233" si="524">E234</f>
        <v>0</v>
      </c>
      <c r="F233" s="16">
        <f t="shared" si="524"/>
        <v>170</v>
      </c>
      <c r="G233" s="16">
        <f>G234</f>
        <v>170</v>
      </c>
      <c r="H233" s="16">
        <f t="shared" ref="H233" si="525">H234</f>
        <v>0</v>
      </c>
      <c r="I233" s="16">
        <f t="shared" ref="I233" si="526">I234</f>
        <v>170</v>
      </c>
      <c r="J233" s="16">
        <f>J234</f>
        <v>170</v>
      </c>
      <c r="K233" s="16">
        <f t="shared" ref="K233" si="527">K234</f>
        <v>0</v>
      </c>
      <c r="L233" s="16">
        <f t="shared" ref="L233" si="528">L234</f>
        <v>170</v>
      </c>
    </row>
    <row r="234" spans="1:12" ht="31.5" outlineLevel="7" x14ac:dyDescent="0.2">
      <c r="A234" s="42" t="s">
        <v>217</v>
      </c>
      <c r="B234" s="42" t="s">
        <v>7</v>
      </c>
      <c r="C234" s="22" t="s">
        <v>8</v>
      </c>
      <c r="D234" s="17">
        <v>170</v>
      </c>
      <c r="E234" s="17"/>
      <c r="F234" s="17">
        <f>SUM(D234:E234)</f>
        <v>170</v>
      </c>
      <c r="G234" s="17">
        <v>170</v>
      </c>
      <c r="H234" s="17"/>
      <c r="I234" s="17">
        <f>SUM(G234:H234)</f>
        <v>170</v>
      </c>
      <c r="J234" s="17">
        <v>170</v>
      </c>
      <c r="K234" s="17"/>
      <c r="L234" s="17">
        <f>SUM(J234:K234)</f>
        <v>170</v>
      </c>
    </row>
    <row r="235" spans="1:12" ht="31.5" outlineLevel="4" x14ac:dyDescent="0.2">
      <c r="A235" s="41" t="s">
        <v>219</v>
      </c>
      <c r="B235" s="41"/>
      <c r="C235" s="21" t="s">
        <v>220</v>
      </c>
      <c r="D235" s="16">
        <f t="shared" ref="D235:L236" si="529">D236</f>
        <v>20</v>
      </c>
      <c r="E235" s="16">
        <f t="shared" si="529"/>
        <v>0</v>
      </c>
      <c r="F235" s="16">
        <f t="shared" si="529"/>
        <v>20</v>
      </c>
      <c r="G235" s="16">
        <f t="shared" si="529"/>
        <v>20</v>
      </c>
      <c r="H235" s="16">
        <f t="shared" si="529"/>
        <v>0</v>
      </c>
      <c r="I235" s="16">
        <f t="shared" si="529"/>
        <v>20</v>
      </c>
      <c r="J235" s="16">
        <f t="shared" si="529"/>
        <v>20</v>
      </c>
      <c r="K235" s="16">
        <f t="shared" si="529"/>
        <v>0</v>
      </c>
      <c r="L235" s="16">
        <f t="shared" si="529"/>
        <v>20</v>
      </c>
    </row>
    <row r="236" spans="1:12" ht="15.75" outlineLevel="5" x14ac:dyDescent="0.2">
      <c r="A236" s="41" t="s">
        <v>221</v>
      </c>
      <c r="B236" s="41"/>
      <c r="C236" s="21" t="s">
        <v>222</v>
      </c>
      <c r="D236" s="16">
        <f t="shared" si="529"/>
        <v>20</v>
      </c>
      <c r="E236" s="16">
        <f t="shared" si="529"/>
        <v>0</v>
      </c>
      <c r="F236" s="16">
        <f t="shared" si="529"/>
        <v>20</v>
      </c>
      <c r="G236" s="16">
        <f t="shared" si="529"/>
        <v>20</v>
      </c>
      <c r="H236" s="16">
        <f t="shared" si="529"/>
        <v>0</v>
      </c>
      <c r="I236" s="16">
        <f t="shared" si="529"/>
        <v>20</v>
      </c>
      <c r="J236" s="16">
        <f t="shared" si="529"/>
        <v>20</v>
      </c>
      <c r="K236" s="16">
        <f t="shared" si="529"/>
        <v>0</v>
      </c>
      <c r="L236" s="16">
        <f t="shared" si="529"/>
        <v>20</v>
      </c>
    </row>
    <row r="237" spans="1:12" ht="31.5" outlineLevel="7" x14ac:dyDescent="0.2">
      <c r="A237" s="42" t="s">
        <v>221</v>
      </c>
      <c r="B237" s="42" t="s">
        <v>7</v>
      </c>
      <c r="C237" s="22" t="s">
        <v>8</v>
      </c>
      <c r="D237" s="17">
        <v>20</v>
      </c>
      <c r="E237" s="17"/>
      <c r="F237" s="17">
        <f>SUM(D237:E237)</f>
        <v>20</v>
      </c>
      <c r="G237" s="17">
        <v>20</v>
      </c>
      <c r="H237" s="17"/>
      <c r="I237" s="17">
        <f>SUM(G237:H237)</f>
        <v>20</v>
      </c>
      <c r="J237" s="17">
        <v>20</v>
      </c>
      <c r="K237" s="17"/>
      <c r="L237" s="17">
        <f>SUM(J237:K237)</f>
        <v>20</v>
      </c>
    </row>
    <row r="238" spans="1:12" ht="47.25" outlineLevel="3" x14ac:dyDescent="0.2">
      <c r="A238" s="41" t="s">
        <v>98</v>
      </c>
      <c r="B238" s="41"/>
      <c r="C238" s="21" t="s">
        <v>99</v>
      </c>
      <c r="D238" s="16">
        <f t="shared" ref="D238:L239" si="530">D239</f>
        <v>30248.9</v>
      </c>
      <c r="E238" s="16">
        <f t="shared" si="530"/>
        <v>0</v>
      </c>
      <c r="F238" s="16">
        <f t="shared" si="530"/>
        <v>30248.9</v>
      </c>
      <c r="G238" s="16">
        <f t="shared" si="530"/>
        <v>31325</v>
      </c>
      <c r="H238" s="16">
        <f t="shared" si="530"/>
        <v>0</v>
      </c>
      <c r="I238" s="16">
        <f t="shared" si="530"/>
        <v>31325</v>
      </c>
      <c r="J238" s="16">
        <f t="shared" si="530"/>
        <v>36074.9</v>
      </c>
      <c r="K238" s="16">
        <f t="shared" si="530"/>
        <v>0</v>
      </c>
      <c r="L238" s="16">
        <f t="shared" si="530"/>
        <v>36074.9</v>
      </c>
    </row>
    <row r="239" spans="1:12" ht="31.5" outlineLevel="4" x14ac:dyDescent="0.2">
      <c r="A239" s="41" t="s">
        <v>100</v>
      </c>
      <c r="B239" s="41"/>
      <c r="C239" s="21" t="s">
        <v>35</v>
      </c>
      <c r="D239" s="16">
        <f t="shared" si="530"/>
        <v>30248.9</v>
      </c>
      <c r="E239" s="16">
        <f t="shared" si="530"/>
        <v>0</v>
      </c>
      <c r="F239" s="16">
        <f t="shared" si="530"/>
        <v>30248.9</v>
      </c>
      <c r="G239" s="16">
        <f t="shared" si="530"/>
        <v>31325</v>
      </c>
      <c r="H239" s="16">
        <f t="shared" si="530"/>
        <v>0</v>
      </c>
      <c r="I239" s="16">
        <f t="shared" si="530"/>
        <v>31325</v>
      </c>
      <c r="J239" s="16">
        <f t="shared" si="530"/>
        <v>36074.9</v>
      </c>
      <c r="K239" s="16">
        <f t="shared" si="530"/>
        <v>0</v>
      </c>
      <c r="L239" s="16">
        <f t="shared" si="530"/>
        <v>36074.9</v>
      </c>
    </row>
    <row r="240" spans="1:12" ht="15.75" outlineLevel="5" x14ac:dyDescent="0.2">
      <c r="A240" s="41" t="s">
        <v>101</v>
      </c>
      <c r="B240" s="41"/>
      <c r="C240" s="21" t="s">
        <v>102</v>
      </c>
      <c r="D240" s="16">
        <f>D241+D242+D243</f>
        <v>30248.9</v>
      </c>
      <c r="E240" s="16">
        <f t="shared" ref="E240:F240" si="531">E241+E242+E243</f>
        <v>0</v>
      </c>
      <c r="F240" s="16">
        <f t="shared" si="531"/>
        <v>30248.9</v>
      </c>
      <c r="G240" s="16">
        <f>G241+G242+G243</f>
        <v>31325</v>
      </c>
      <c r="H240" s="16">
        <f t="shared" ref="H240" si="532">H241+H242+H243</f>
        <v>0</v>
      </c>
      <c r="I240" s="16">
        <f t="shared" ref="I240" si="533">I241+I242+I243</f>
        <v>31325</v>
      </c>
      <c r="J240" s="16">
        <f>J241+J242+J243</f>
        <v>36074.9</v>
      </c>
      <c r="K240" s="16">
        <f t="shared" ref="K240" si="534">K241+K242+K243</f>
        <v>0</v>
      </c>
      <c r="L240" s="16">
        <f t="shared" ref="L240" si="535">L241+L242+L243</f>
        <v>36074.9</v>
      </c>
    </row>
    <row r="241" spans="1:12" ht="47.25" outlineLevel="7" x14ac:dyDescent="0.2">
      <c r="A241" s="42" t="s">
        <v>101</v>
      </c>
      <c r="B241" s="42" t="s">
        <v>4</v>
      </c>
      <c r="C241" s="22" t="s">
        <v>5</v>
      </c>
      <c r="D241" s="7">
        <f>17585.6+9294.7</f>
        <v>26880.3</v>
      </c>
      <c r="E241" s="17"/>
      <c r="F241" s="17">
        <f>SUM(D241:E241)</f>
        <v>26880.3</v>
      </c>
      <c r="G241" s="7">
        <f>18289.6+9666.8</f>
        <v>27956.399999999998</v>
      </c>
      <c r="H241" s="17"/>
      <c r="I241" s="17">
        <f>SUM(G241:H241)</f>
        <v>27956.399999999998</v>
      </c>
      <c r="J241" s="7">
        <f>21397.1+11309.2</f>
        <v>32706.3</v>
      </c>
      <c r="K241" s="17"/>
      <c r="L241" s="17">
        <f>SUM(J241:K241)</f>
        <v>32706.3</v>
      </c>
    </row>
    <row r="242" spans="1:12" ht="31.5" outlineLevel="7" x14ac:dyDescent="0.2">
      <c r="A242" s="42" t="s">
        <v>101</v>
      </c>
      <c r="B242" s="42" t="s">
        <v>7</v>
      </c>
      <c r="C242" s="22" t="s">
        <v>8</v>
      </c>
      <c r="D242" s="7">
        <f>2437.5+798.1+74.1</f>
        <v>3309.7</v>
      </c>
      <c r="E242" s="17"/>
      <c r="F242" s="17">
        <f>SUM(D242:E242)</f>
        <v>3309.7</v>
      </c>
      <c r="G242" s="7">
        <f>2437.5+798.1+74.1</f>
        <v>3309.7</v>
      </c>
      <c r="H242" s="17"/>
      <c r="I242" s="17">
        <f>SUM(G242:H242)</f>
        <v>3309.7</v>
      </c>
      <c r="J242" s="7">
        <f>2437.5+798.1+74.1</f>
        <v>3309.7</v>
      </c>
      <c r="K242" s="17"/>
      <c r="L242" s="17">
        <f>SUM(J242:K242)</f>
        <v>3309.7</v>
      </c>
    </row>
    <row r="243" spans="1:12" ht="15.75" outlineLevel="7" x14ac:dyDescent="0.2">
      <c r="A243" s="42" t="s">
        <v>101</v>
      </c>
      <c r="B243" s="42" t="s">
        <v>15</v>
      </c>
      <c r="C243" s="22" t="s">
        <v>16</v>
      </c>
      <c r="D243" s="7">
        <f>29.1+29.8</f>
        <v>58.900000000000006</v>
      </c>
      <c r="E243" s="17"/>
      <c r="F243" s="17">
        <f>SUM(D243:E243)</f>
        <v>58.900000000000006</v>
      </c>
      <c r="G243" s="7">
        <f>29.1+29.8</f>
        <v>58.900000000000006</v>
      </c>
      <c r="H243" s="17"/>
      <c r="I243" s="17">
        <f>SUM(G243:H243)</f>
        <v>58.900000000000006</v>
      </c>
      <c r="J243" s="7">
        <f>29.1+29.8</f>
        <v>58.900000000000006</v>
      </c>
      <c r="K243" s="17"/>
      <c r="L243" s="17">
        <f>SUM(J243:K243)</f>
        <v>58.900000000000006</v>
      </c>
    </row>
    <row r="244" spans="1:12" ht="31.5" outlineLevel="2" x14ac:dyDescent="0.2">
      <c r="A244" s="41" t="s">
        <v>119</v>
      </c>
      <c r="B244" s="41"/>
      <c r="C244" s="21" t="s">
        <v>120</v>
      </c>
      <c r="D244" s="16">
        <f>D249+D260+D267+D245</f>
        <v>56459.3</v>
      </c>
      <c r="E244" s="16">
        <f t="shared" ref="E244:F244" si="536">E249+E260+E267+E245</f>
        <v>0</v>
      </c>
      <c r="F244" s="16">
        <f t="shared" si="536"/>
        <v>56459.3</v>
      </c>
      <c r="G244" s="16">
        <f t="shared" ref="G244:J244" si="537">G249+G260+G267+G245</f>
        <v>39666.9</v>
      </c>
      <c r="H244" s="16">
        <f t="shared" ref="H244" si="538">H249+H260+H267+H245</f>
        <v>0</v>
      </c>
      <c r="I244" s="16">
        <f t="shared" ref="I244" si="539">I249+I260+I267+I245</f>
        <v>39666.9</v>
      </c>
      <c r="J244" s="16">
        <f t="shared" si="537"/>
        <v>43884.6</v>
      </c>
      <c r="K244" s="16">
        <f t="shared" ref="K244" si="540">K249+K260+K267+K245</f>
        <v>0</v>
      </c>
      <c r="L244" s="16">
        <f t="shared" ref="L244" si="541">L249+L260+L267+L245</f>
        <v>43884.6</v>
      </c>
    </row>
    <row r="245" spans="1:12" ht="31.5" outlineLevel="2" x14ac:dyDescent="0.2">
      <c r="A245" s="43" t="s">
        <v>162</v>
      </c>
      <c r="B245" s="43"/>
      <c r="C245" s="10" t="s">
        <v>163</v>
      </c>
      <c r="D245" s="6">
        <f>D246</f>
        <v>711</v>
      </c>
      <c r="E245" s="6">
        <f t="shared" ref="E245:F246" si="542">E246</f>
        <v>0</v>
      </c>
      <c r="F245" s="6">
        <f t="shared" si="542"/>
        <v>711</v>
      </c>
      <c r="G245" s="6">
        <f t="shared" ref="G245:J246" si="543">G246</f>
        <v>711</v>
      </c>
      <c r="H245" s="6">
        <f t="shared" ref="H245:H246" si="544">H246</f>
        <v>0</v>
      </c>
      <c r="I245" s="6">
        <f t="shared" ref="I245:I246" si="545">I246</f>
        <v>711</v>
      </c>
      <c r="J245" s="6">
        <f t="shared" si="543"/>
        <v>711</v>
      </c>
      <c r="K245" s="6">
        <f t="shared" ref="K245:K246" si="546">K246</f>
        <v>0</v>
      </c>
      <c r="L245" s="6">
        <f t="shared" ref="L245:L246" si="547">L246</f>
        <v>711</v>
      </c>
    </row>
    <row r="246" spans="1:12" ht="31.5" outlineLevel="2" x14ac:dyDescent="0.2">
      <c r="A246" s="43" t="s">
        <v>164</v>
      </c>
      <c r="B246" s="43"/>
      <c r="C246" s="10" t="s">
        <v>445</v>
      </c>
      <c r="D246" s="6">
        <f>D247</f>
        <v>711</v>
      </c>
      <c r="E246" s="6">
        <f t="shared" si="542"/>
        <v>0</v>
      </c>
      <c r="F246" s="6">
        <f t="shared" si="542"/>
        <v>711</v>
      </c>
      <c r="G246" s="6">
        <f t="shared" si="543"/>
        <v>711</v>
      </c>
      <c r="H246" s="6">
        <f t="shared" si="544"/>
        <v>0</v>
      </c>
      <c r="I246" s="6">
        <f t="shared" si="545"/>
        <v>711</v>
      </c>
      <c r="J246" s="6">
        <f t="shared" si="543"/>
        <v>711</v>
      </c>
      <c r="K246" s="6">
        <f t="shared" si="546"/>
        <v>0</v>
      </c>
      <c r="L246" s="6">
        <f t="shared" si="547"/>
        <v>711</v>
      </c>
    </row>
    <row r="247" spans="1:12" ht="15.75" outlineLevel="2" x14ac:dyDescent="0.2">
      <c r="A247" s="43" t="s">
        <v>444</v>
      </c>
      <c r="B247" s="43"/>
      <c r="C247" s="10" t="s">
        <v>165</v>
      </c>
      <c r="D247" s="6">
        <f t="shared" ref="D247:L247" si="548">D248</f>
        <v>711</v>
      </c>
      <c r="E247" s="6">
        <f t="shared" si="548"/>
        <v>0</v>
      </c>
      <c r="F247" s="6">
        <f t="shared" si="548"/>
        <v>711</v>
      </c>
      <c r="G247" s="6">
        <f t="shared" si="548"/>
        <v>711</v>
      </c>
      <c r="H247" s="6">
        <f t="shared" si="548"/>
        <v>0</v>
      </c>
      <c r="I247" s="6">
        <f t="shared" si="548"/>
        <v>711</v>
      </c>
      <c r="J247" s="6">
        <f t="shared" si="548"/>
        <v>711</v>
      </c>
      <c r="K247" s="6">
        <f t="shared" si="548"/>
        <v>0</v>
      </c>
      <c r="L247" s="6">
        <f t="shared" si="548"/>
        <v>711</v>
      </c>
    </row>
    <row r="248" spans="1:12" ht="15.75" outlineLevel="2" x14ac:dyDescent="0.2">
      <c r="A248" s="44" t="s">
        <v>444</v>
      </c>
      <c r="B248" s="44" t="s">
        <v>15</v>
      </c>
      <c r="C248" s="11" t="s">
        <v>16</v>
      </c>
      <c r="D248" s="7">
        <v>711</v>
      </c>
      <c r="E248" s="17"/>
      <c r="F248" s="17">
        <f>SUM(D248:E248)</f>
        <v>711</v>
      </c>
      <c r="G248" s="7">
        <v>711</v>
      </c>
      <c r="H248" s="17"/>
      <c r="I248" s="17">
        <f>SUM(G248:H248)</f>
        <v>711</v>
      </c>
      <c r="J248" s="7">
        <v>711</v>
      </c>
      <c r="K248" s="17"/>
      <c r="L248" s="17">
        <f>SUM(J248:K248)</f>
        <v>711</v>
      </c>
    </row>
    <row r="249" spans="1:12" ht="30.75" customHeight="1" outlineLevel="7" x14ac:dyDescent="0.2">
      <c r="A249" s="41" t="s">
        <v>278</v>
      </c>
      <c r="B249" s="41"/>
      <c r="C249" s="21" t="s">
        <v>279</v>
      </c>
      <c r="D249" s="16">
        <f>D250+D253</f>
        <v>19952.8</v>
      </c>
      <c r="E249" s="16">
        <f t="shared" ref="E249:F249" si="549">E250+E253</f>
        <v>0</v>
      </c>
      <c r="F249" s="16">
        <f t="shared" si="549"/>
        <v>19952.8</v>
      </c>
      <c r="G249" s="16">
        <f t="shared" ref="G249:J249" si="550">G250+G253</f>
        <v>2204.8000000000002</v>
      </c>
      <c r="H249" s="16">
        <f t="shared" ref="H249" si="551">H250+H253</f>
        <v>0</v>
      </c>
      <c r="I249" s="16">
        <f t="shared" ref="I249" si="552">I250+I253</f>
        <v>2204.8000000000002</v>
      </c>
      <c r="J249" s="16">
        <f t="shared" si="550"/>
        <v>2204.8000000000002</v>
      </c>
      <c r="K249" s="16">
        <f t="shared" ref="K249" si="553">K250+K253</f>
        <v>0</v>
      </c>
      <c r="L249" s="16">
        <f t="shared" ref="L249" si="554">L250+L253</f>
        <v>2204.8000000000002</v>
      </c>
    </row>
    <row r="250" spans="1:12" ht="31.5" outlineLevel="4" x14ac:dyDescent="0.2">
      <c r="A250" s="41" t="s">
        <v>280</v>
      </c>
      <c r="B250" s="41"/>
      <c r="C250" s="21" t="s">
        <v>281</v>
      </c>
      <c r="D250" s="16">
        <f t="shared" ref="D250:L251" si="555">D251</f>
        <v>1734.8</v>
      </c>
      <c r="E250" s="16">
        <f t="shared" si="555"/>
        <v>0</v>
      </c>
      <c r="F250" s="16">
        <f t="shared" si="555"/>
        <v>1734.8</v>
      </c>
      <c r="G250" s="16">
        <f t="shared" si="555"/>
        <v>1734.8</v>
      </c>
      <c r="H250" s="16">
        <f t="shared" si="555"/>
        <v>0</v>
      </c>
      <c r="I250" s="16">
        <f t="shared" si="555"/>
        <v>1734.8</v>
      </c>
      <c r="J250" s="16">
        <f t="shared" si="555"/>
        <v>1734.8</v>
      </c>
      <c r="K250" s="16">
        <f t="shared" si="555"/>
        <v>0</v>
      </c>
      <c r="L250" s="16">
        <f t="shared" si="555"/>
        <v>1734.8</v>
      </c>
    </row>
    <row r="251" spans="1:12" ht="15.75" outlineLevel="5" x14ac:dyDescent="0.2">
      <c r="A251" s="41" t="s">
        <v>282</v>
      </c>
      <c r="B251" s="41"/>
      <c r="C251" s="21" t="s">
        <v>283</v>
      </c>
      <c r="D251" s="16">
        <f t="shared" si="555"/>
        <v>1734.8</v>
      </c>
      <c r="E251" s="16">
        <f t="shared" si="555"/>
        <v>0</v>
      </c>
      <c r="F251" s="16">
        <f t="shared" si="555"/>
        <v>1734.8</v>
      </c>
      <c r="G251" s="16">
        <f t="shared" si="555"/>
        <v>1734.8</v>
      </c>
      <c r="H251" s="16">
        <f t="shared" si="555"/>
        <v>0</v>
      </c>
      <c r="I251" s="16">
        <f t="shared" si="555"/>
        <v>1734.8</v>
      </c>
      <c r="J251" s="16">
        <f t="shared" si="555"/>
        <v>1734.8</v>
      </c>
      <c r="K251" s="16">
        <f t="shared" si="555"/>
        <v>0</v>
      </c>
      <c r="L251" s="16">
        <f t="shared" si="555"/>
        <v>1734.8</v>
      </c>
    </row>
    <row r="252" spans="1:12" ht="31.5" outlineLevel="7" x14ac:dyDescent="0.2">
      <c r="A252" s="42" t="s">
        <v>282</v>
      </c>
      <c r="B252" s="42" t="s">
        <v>7</v>
      </c>
      <c r="C252" s="22" t="s">
        <v>8</v>
      </c>
      <c r="D252" s="17">
        <v>1734.8</v>
      </c>
      <c r="E252" s="17"/>
      <c r="F252" s="17">
        <f>SUM(D252:E252)</f>
        <v>1734.8</v>
      </c>
      <c r="G252" s="17">
        <v>1734.8</v>
      </c>
      <c r="H252" s="17"/>
      <c r="I252" s="17">
        <f>SUM(G252:H252)</f>
        <v>1734.8</v>
      </c>
      <c r="J252" s="17">
        <v>1734.8</v>
      </c>
      <c r="K252" s="17"/>
      <c r="L252" s="17">
        <f>SUM(J252:K252)</f>
        <v>1734.8</v>
      </c>
    </row>
    <row r="253" spans="1:12" ht="31.5" outlineLevel="4" x14ac:dyDescent="0.2">
      <c r="A253" s="41" t="s">
        <v>284</v>
      </c>
      <c r="B253" s="41"/>
      <c r="C253" s="21" t="s">
        <v>285</v>
      </c>
      <c r="D253" s="16">
        <f>D254+D256+D258</f>
        <v>18218</v>
      </c>
      <c r="E253" s="16">
        <f t="shared" ref="E253:F253" si="556">E254+E256+E258</f>
        <v>0</v>
      </c>
      <c r="F253" s="16">
        <f t="shared" si="556"/>
        <v>18218</v>
      </c>
      <c r="G253" s="16">
        <f t="shared" ref="G253:J253" si="557">G254+G256+G258</f>
        <v>470</v>
      </c>
      <c r="H253" s="16">
        <f t="shared" ref="H253" si="558">H254+H256+H258</f>
        <v>0</v>
      </c>
      <c r="I253" s="16">
        <f t="shared" ref="I253" si="559">I254+I256+I258</f>
        <v>470</v>
      </c>
      <c r="J253" s="16">
        <f t="shared" si="557"/>
        <v>470</v>
      </c>
      <c r="K253" s="16">
        <f t="shared" ref="K253" si="560">K254+K256+K258</f>
        <v>0</v>
      </c>
      <c r="L253" s="16">
        <f t="shared" ref="L253" si="561">L254+L256+L258</f>
        <v>470</v>
      </c>
    </row>
    <row r="254" spans="1:12" ht="15.75" outlineLevel="5" x14ac:dyDescent="0.2">
      <c r="A254" s="41" t="s">
        <v>286</v>
      </c>
      <c r="B254" s="41"/>
      <c r="C254" s="21" t="s">
        <v>287</v>
      </c>
      <c r="D254" s="16">
        <f>D255</f>
        <v>470</v>
      </c>
      <c r="E254" s="16">
        <f t="shared" ref="E254:F254" si="562">E255</f>
        <v>0</v>
      </c>
      <c r="F254" s="16">
        <f t="shared" si="562"/>
        <v>470</v>
      </c>
      <c r="G254" s="16">
        <f>G255</f>
        <v>470</v>
      </c>
      <c r="H254" s="16">
        <f t="shared" ref="H254" si="563">H255</f>
        <v>0</v>
      </c>
      <c r="I254" s="16">
        <f t="shared" ref="I254" si="564">I255</f>
        <v>470</v>
      </c>
      <c r="J254" s="16">
        <f>J255</f>
        <v>470</v>
      </c>
      <c r="K254" s="16">
        <f t="shared" ref="K254" si="565">K255</f>
        <v>0</v>
      </c>
      <c r="L254" s="16">
        <f t="shared" ref="L254" si="566">L255</f>
        <v>470</v>
      </c>
    </row>
    <row r="255" spans="1:12" ht="31.5" outlineLevel="7" x14ac:dyDescent="0.2">
      <c r="A255" s="42" t="s">
        <v>286</v>
      </c>
      <c r="B255" s="42" t="s">
        <v>7</v>
      </c>
      <c r="C255" s="22" t="s">
        <v>8</v>
      </c>
      <c r="D255" s="17">
        <v>470</v>
      </c>
      <c r="E255" s="17"/>
      <c r="F255" s="17">
        <f>SUM(D255:E255)</f>
        <v>470</v>
      </c>
      <c r="G255" s="17">
        <v>470</v>
      </c>
      <c r="H255" s="17"/>
      <c r="I255" s="17">
        <f>SUM(G255:H255)</f>
        <v>470</v>
      </c>
      <c r="J255" s="17">
        <v>470</v>
      </c>
      <c r="K255" s="17"/>
      <c r="L255" s="17">
        <f>SUM(J255:K255)</f>
        <v>470</v>
      </c>
    </row>
    <row r="256" spans="1:12" ht="31.5" outlineLevel="5" x14ac:dyDescent="0.2">
      <c r="A256" s="41" t="s">
        <v>288</v>
      </c>
      <c r="B256" s="41"/>
      <c r="C256" s="21" t="s">
        <v>411</v>
      </c>
      <c r="D256" s="16">
        <f>D257</f>
        <v>4259.5</v>
      </c>
      <c r="E256" s="16">
        <f t="shared" ref="E256:F256" si="567">E257</f>
        <v>0</v>
      </c>
      <c r="F256" s="16">
        <f t="shared" si="567"/>
        <v>4259.5</v>
      </c>
      <c r="G256" s="16"/>
      <c r="H256" s="16">
        <f t="shared" ref="H256" si="568">H257</f>
        <v>0</v>
      </c>
      <c r="I256" s="16">
        <f t="shared" ref="I256" si="569">I257</f>
        <v>0</v>
      </c>
      <c r="J256" s="16"/>
      <c r="K256" s="16">
        <f t="shared" ref="K256" si="570">K257</f>
        <v>0</v>
      </c>
      <c r="L256" s="16">
        <f t="shared" ref="L256" si="571">L257</f>
        <v>0</v>
      </c>
    </row>
    <row r="257" spans="1:12" ht="31.5" outlineLevel="7" x14ac:dyDescent="0.2">
      <c r="A257" s="42" t="s">
        <v>288</v>
      </c>
      <c r="B257" s="42" t="s">
        <v>7</v>
      </c>
      <c r="C257" s="22" t="s">
        <v>8</v>
      </c>
      <c r="D257" s="17">
        <v>4259.5</v>
      </c>
      <c r="E257" s="17"/>
      <c r="F257" s="17">
        <f>SUM(D257:E257)</f>
        <v>4259.5</v>
      </c>
      <c r="G257" s="17"/>
      <c r="H257" s="17"/>
      <c r="I257" s="17">
        <f>SUM(G257:H257)</f>
        <v>0</v>
      </c>
      <c r="J257" s="17"/>
      <c r="K257" s="17"/>
      <c r="L257" s="17">
        <f>SUM(J257:K257)</f>
        <v>0</v>
      </c>
    </row>
    <row r="258" spans="1:12" ht="31.5" outlineLevel="5" x14ac:dyDescent="0.2">
      <c r="A258" s="41" t="s">
        <v>288</v>
      </c>
      <c r="B258" s="41"/>
      <c r="C258" s="21" t="s">
        <v>702</v>
      </c>
      <c r="D258" s="16">
        <f>D259</f>
        <v>13488.5</v>
      </c>
      <c r="E258" s="16">
        <f t="shared" ref="E258:F258" si="572">E259</f>
        <v>0</v>
      </c>
      <c r="F258" s="16">
        <f t="shared" si="572"/>
        <v>13488.5</v>
      </c>
      <c r="G258" s="16"/>
      <c r="H258" s="16">
        <f t="shared" ref="H258" si="573">H259</f>
        <v>0</v>
      </c>
      <c r="I258" s="16">
        <f t="shared" ref="I258" si="574">I259</f>
        <v>0</v>
      </c>
      <c r="J258" s="16"/>
      <c r="K258" s="16">
        <f t="shared" ref="K258" si="575">K259</f>
        <v>0</v>
      </c>
      <c r="L258" s="16">
        <f t="shared" ref="L258" si="576">L259</f>
        <v>0</v>
      </c>
    </row>
    <row r="259" spans="1:12" ht="31.5" outlineLevel="7" x14ac:dyDescent="0.2">
      <c r="A259" s="42" t="s">
        <v>288</v>
      </c>
      <c r="B259" s="42" t="s">
        <v>7</v>
      </c>
      <c r="C259" s="22" t="s">
        <v>8</v>
      </c>
      <c r="D259" s="17">
        <v>13488.5</v>
      </c>
      <c r="E259" s="17"/>
      <c r="F259" s="17">
        <f>SUM(D259:E259)</f>
        <v>13488.5</v>
      </c>
      <c r="G259" s="17"/>
      <c r="H259" s="17"/>
      <c r="I259" s="17">
        <f>SUM(G259:H259)</f>
        <v>0</v>
      </c>
      <c r="J259" s="17"/>
      <c r="K259" s="17"/>
      <c r="L259" s="17">
        <f>SUM(J259:K259)</f>
        <v>0</v>
      </c>
    </row>
    <row r="260" spans="1:12" ht="31.5" outlineLevel="3" x14ac:dyDescent="0.2">
      <c r="A260" s="41" t="s">
        <v>121</v>
      </c>
      <c r="B260" s="41"/>
      <c r="C260" s="21" t="s">
        <v>122</v>
      </c>
      <c r="D260" s="16">
        <f>D261+D264</f>
        <v>2200</v>
      </c>
      <c r="E260" s="16">
        <f t="shared" ref="E260:F260" si="577">E261+E264</f>
        <v>0</v>
      </c>
      <c r="F260" s="16">
        <f t="shared" si="577"/>
        <v>2200</v>
      </c>
      <c r="G260" s="16">
        <f>G261+G264</f>
        <v>2200</v>
      </c>
      <c r="H260" s="16">
        <f t="shared" ref="H260" si="578">H261+H264</f>
        <v>0</v>
      </c>
      <c r="I260" s="16">
        <f t="shared" ref="I260" si="579">I261+I264</f>
        <v>2200</v>
      </c>
      <c r="J260" s="16">
        <f>J261+J264</f>
        <v>2200</v>
      </c>
      <c r="K260" s="16">
        <f t="shared" ref="K260" si="580">K261+K264</f>
        <v>0</v>
      </c>
      <c r="L260" s="16">
        <f t="shared" ref="L260" si="581">L261+L264</f>
        <v>2200</v>
      </c>
    </row>
    <row r="261" spans="1:12" ht="31.5" outlineLevel="4" x14ac:dyDescent="0.2">
      <c r="A261" s="41" t="s">
        <v>123</v>
      </c>
      <c r="B261" s="41"/>
      <c r="C261" s="21" t="s">
        <v>124</v>
      </c>
      <c r="D261" s="16">
        <f t="shared" ref="D261:L262" si="582">D262</f>
        <v>1100</v>
      </c>
      <c r="E261" s="16">
        <f t="shared" si="582"/>
        <v>0</v>
      </c>
      <c r="F261" s="16">
        <f t="shared" si="582"/>
        <v>1100</v>
      </c>
      <c r="G261" s="16">
        <f t="shared" si="582"/>
        <v>1100</v>
      </c>
      <c r="H261" s="16">
        <f t="shared" si="582"/>
        <v>0</v>
      </c>
      <c r="I261" s="16">
        <f t="shared" si="582"/>
        <v>1100</v>
      </c>
      <c r="J261" s="16">
        <f t="shared" si="582"/>
        <v>1100</v>
      </c>
      <c r="K261" s="16">
        <f t="shared" si="582"/>
        <v>0</v>
      </c>
      <c r="L261" s="16">
        <f t="shared" si="582"/>
        <v>1100</v>
      </c>
    </row>
    <row r="262" spans="1:12" ht="31.5" outlineLevel="5" x14ac:dyDescent="0.2">
      <c r="A262" s="41" t="s">
        <v>125</v>
      </c>
      <c r="B262" s="41"/>
      <c r="C262" s="21" t="s">
        <v>126</v>
      </c>
      <c r="D262" s="16">
        <f t="shared" si="582"/>
        <v>1100</v>
      </c>
      <c r="E262" s="16">
        <f t="shared" si="582"/>
        <v>0</v>
      </c>
      <c r="F262" s="16">
        <f t="shared" si="582"/>
        <v>1100</v>
      </c>
      <c r="G262" s="16">
        <f t="shared" si="582"/>
        <v>1100</v>
      </c>
      <c r="H262" s="16">
        <f t="shared" si="582"/>
        <v>0</v>
      </c>
      <c r="I262" s="16">
        <f t="shared" si="582"/>
        <v>1100</v>
      </c>
      <c r="J262" s="16">
        <f t="shared" si="582"/>
        <v>1100</v>
      </c>
      <c r="K262" s="16">
        <f t="shared" si="582"/>
        <v>0</v>
      </c>
      <c r="L262" s="16">
        <f t="shared" si="582"/>
        <v>1100</v>
      </c>
    </row>
    <row r="263" spans="1:12" ht="15.75" outlineLevel="7" x14ac:dyDescent="0.2">
      <c r="A263" s="42" t="s">
        <v>125</v>
      </c>
      <c r="B263" s="42" t="s">
        <v>15</v>
      </c>
      <c r="C263" s="22" t="s">
        <v>16</v>
      </c>
      <c r="D263" s="17">
        <v>1100</v>
      </c>
      <c r="E263" s="17"/>
      <c r="F263" s="17">
        <f>SUM(D263:E263)</f>
        <v>1100</v>
      </c>
      <c r="G263" s="17">
        <v>1100</v>
      </c>
      <c r="H263" s="17"/>
      <c r="I263" s="17">
        <f>SUM(G263:H263)</f>
        <v>1100</v>
      </c>
      <c r="J263" s="17">
        <v>1100</v>
      </c>
      <c r="K263" s="17"/>
      <c r="L263" s="17">
        <f>SUM(J263:K263)</f>
        <v>1100</v>
      </c>
    </row>
    <row r="264" spans="1:12" ht="31.5" outlineLevel="4" x14ac:dyDescent="0.2">
      <c r="A264" s="41" t="s">
        <v>127</v>
      </c>
      <c r="B264" s="41"/>
      <c r="C264" s="21" t="s">
        <v>128</v>
      </c>
      <c r="D264" s="16">
        <f t="shared" ref="D264:L265" si="583">D265</f>
        <v>1100</v>
      </c>
      <c r="E264" s="16">
        <f t="shared" si="583"/>
        <v>0</v>
      </c>
      <c r="F264" s="16">
        <f t="shared" si="583"/>
        <v>1100</v>
      </c>
      <c r="G264" s="16">
        <f t="shared" si="583"/>
        <v>1100</v>
      </c>
      <c r="H264" s="16">
        <f t="shared" si="583"/>
        <v>0</v>
      </c>
      <c r="I264" s="16">
        <f t="shared" si="583"/>
        <v>1100</v>
      </c>
      <c r="J264" s="16">
        <f t="shared" si="583"/>
        <v>1100</v>
      </c>
      <c r="K264" s="16">
        <f t="shared" si="583"/>
        <v>0</v>
      </c>
      <c r="L264" s="16">
        <f t="shared" si="583"/>
        <v>1100</v>
      </c>
    </row>
    <row r="265" spans="1:12" ht="31.5" outlineLevel="5" x14ac:dyDescent="0.2">
      <c r="A265" s="41" t="s">
        <v>129</v>
      </c>
      <c r="B265" s="41"/>
      <c r="C265" s="21" t="s">
        <v>130</v>
      </c>
      <c r="D265" s="16">
        <f t="shared" si="583"/>
        <v>1100</v>
      </c>
      <c r="E265" s="16">
        <f t="shared" si="583"/>
        <v>0</v>
      </c>
      <c r="F265" s="16">
        <f t="shared" si="583"/>
        <v>1100</v>
      </c>
      <c r="G265" s="16">
        <f t="shared" si="583"/>
        <v>1100</v>
      </c>
      <c r="H265" s="16">
        <f t="shared" si="583"/>
        <v>0</v>
      </c>
      <c r="I265" s="16">
        <f t="shared" si="583"/>
        <v>1100</v>
      </c>
      <c r="J265" s="16">
        <f t="shared" si="583"/>
        <v>1100</v>
      </c>
      <c r="K265" s="16">
        <f t="shared" si="583"/>
        <v>0</v>
      </c>
      <c r="L265" s="16">
        <f t="shared" si="583"/>
        <v>1100</v>
      </c>
    </row>
    <row r="266" spans="1:12" ht="15.75" outlineLevel="7" x14ac:dyDescent="0.2">
      <c r="A266" s="42" t="s">
        <v>129</v>
      </c>
      <c r="B266" s="42" t="s">
        <v>15</v>
      </c>
      <c r="C266" s="22" t="s">
        <v>16</v>
      </c>
      <c r="D266" s="17">
        <v>1100</v>
      </c>
      <c r="E266" s="17"/>
      <c r="F266" s="17">
        <f>SUM(D266:E266)</f>
        <v>1100</v>
      </c>
      <c r="G266" s="17">
        <v>1100</v>
      </c>
      <c r="H266" s="17"/>
      <c r="I266" s="17">
        <f>SUM(G266:H266)</f>
        <v>1100</v>
      </c>
      <c r="J266" s="17">
        <v>1100</v>
      </c>
      <c r="K266" s="17"/>
      <c r="L266" s="17">
        <f>SUM(J266:K266)</f>
        <v>1100</v>
      </c>
    </row>
    <row r="267" spans="1:12" ht="31.5" outlineLevel="3" x14ac:dyDescent="0.2">
      <c r="A267" s="41" t="s">
        <v>274</v>
      </c>
      <c r="B267" s="41"/>
      <c r="C267" s="21" t="s">
        <v>275</v>
      </c>
      <c r="D267" s="16">
        <f>D268</f>
        <v>33595.5</v>
      </c>
      <c r="E267" s="16">
        <f t="shared" ref="E267:F267" si="584">E268</f>
        <v>0</v>
      </c>
      <c r="F267" s="16">
        <f t="shared" si="584"/>
        <v>33595.5</v>
      </c>
      <c r="G267" s="16">
        <f>G268</f>
        <v>34551.1</v>
      </c>
      <c r="H267" s="16">
        <f t="shared" ref="H267" si="585">H268</f>
        <v>0</v>
      </c>
      <c r="I267" s="16">
        <f t="shared" ref="I267" si="586">I268</f>
        <v>34551.1</v>
      </c>
      <c r="J267" s="16">
        <f>J268</f>
        <v>38768.799999999996</v>
      </c>
      <c r="K267" s="16">
        <f t="shared" ref="K267" si="587">K268</f>
        <v>0</v>
      </c>
      <c r="L267" s="16">
        <f t="shared" ref="L267" si="588">L268</f>
        <v>38768.799999999996</v>
      </c>
    </row>
    <row r="268" spans="1:12" ht="31.5" outlineLevel="4" x14ac:dyDescent="0.2">
      <c r="A268" s="41" t="s">
        <v>276</v>
      </c>
      <c r="B268" s="41"/>
      <c r="C268" s="21" t="s">
        <v>35</v>
      </c>
      <c r="D268" s="16">
        <f>D269+D273</f>
        <v>33595.5</v>
      </c>
      <c r="E268" s="16">
        <f t="shared" ref="E268:F268" si="589">E269+E273</f>
        <v>0</v>
      </c>
      <c r="F268" s="16">
        <f t="shared" si="589"/>
        <v>33595.5</v>
      </c>
      <c r="G268" s="16">
        <f>G269+G273</f>
        <v>34551.1</v>
      </c>
      <c r="H268" s="16">
        <f t="shared" ref="H268" si="590">H269+H273</f>
        <v>0</v>
      </c>
      <c r="I268" s="16">
        <f t="shared" ref="I268" si="591">I269+I273</f>
        <v>34551.1</v>
      </c>
      <c r="J268" s="16">
        <f>J269+J273</f>
        <v>38768.799999999996</v>
      </c>
      <c r="K268" s="16">
        <f t="shared" ref="K268" si="592">K269+K273</f>
        <v>0</v>
      </c>
      <c r="L268" s="16">
        <f t="shared" ref="L268" si="593">L269+L273</f>
        <v>38768.799999999996</v>
      </c>
    </row>
    <row r="269" spans="1:12" ht="15.75" outlineLevel="5" x14ac:dyDescent="0.2">
      <c r="A269" s="41" t="s">
        <v>277</v>
      </c>
      <c r="B269" s="41"/>
      <c r="C269" s="21" t="s">
        <v>37</v>
      </c>
      <c r="D269" s="16">
        <f>D270+D271+D272</f>
        <v>24885.1</v>
      </c>
      <c r="E269" s="16">
        <f t="shared" ref="E269:F269" si="594">E270+E271+E272</f>
        <v>0</v>
      </c>
      <c r="F269" s="16">
        <f t="shared" si="594"/>
        <v>24885.1</v>
      </c>
      <c r="G269" s="16">
        <f t="shared" ref="G269:J269" si="595">G270+G271+G272</f>
        <v>25840.699999999997</v>
      </c>
      <c r="H269" s="16">
        <f t="shared" ref="H269" si="596">H270+H271+H272</f>
        <v>0</v>
      </c>
      <c r="I269" s="16">
        <f t="shared" ref="I269" si="597">I270+I271+I272</f>
        <v>25840.699999999997</v>
      </c>
      <c r="J269" s="16">
        <f t="shared" si="595"/>
        <v>30058.399999999998</v>
      </c>
      <c r="K269" s="16">
        <f t="shared" ref="K269" si="598">K270+K271+K272</f>
        <v>0</v>
      </c>
      <c r="L269" s="16">
        <f t="shared" ref="L269" si="599">L270+L271+L272</f>
        <v>30058.399999999998</v>
      </c>
    </row>
    <row r="270" spans="1:12" ht="47.25" outlineLevel="7" x14ac:dyDescent="0.2">
      <c r="A270" s="42" t="s">
        <v>277</v>
      </c>
      <c r="B270" s="42" t="s">
        <v>4</v>
      </c>
      <c r="C270" s="22" t="s">
        <v>5</v>
      </c>
      <c r="D270" s="7">
        <v>23869</v>
      </c>
      <c r="E270" s="17"/>
      <c r="F270" s="17">
        <f>SUM(D270:E270)</f>
        <v>23869</v>
      </c>
      <c r="G270" s="7">
        <v>24824.6</v>
      </c>
      <c r="H270" s="17"/>
      <c r="I270" s="17">
        <f>SUM(G270:H270)</f>
        <v>24824.6</v>
      </c>
      <c r="J270" s="7">
        <v>29042.3</v>
      </c>
      <c r="K270" s="17"/>
      <c r="L270" s="17">
        <f>SUM(J270:K270)</f>
        <v>29042.3</v>
      </c>
    </row>
    <row r="271" spans="1:12" ht="31.5" outlineLevel="7" x14ac:dyDescent="0.2">
      <c r="A271" s="42" t="s">
        <v>277</v>
      </c>
      <c r="B271" s="42" t="s">
        <v>7</v>
      </c>
      <c r="C271" s="22" t="s">
        <v>8</v>
      </c>
      <c r="D271" s="7">
        <v>993.3</v>
      </c>
      <c r="E271" s="17"/>
      <c r="F271" s="17">
        <f>SUM(D271:E271)</f>
        <v>993.3</v>
      </c>
      <c r="G271" s="7">
        <v>993.3</v>
      </c>
      <c r="H271" s="17"/>
      <c r="I271" s="17">
        <f>SUM(G271:H271)</f>
        <v>993.3</v>
      </c>
      <c r="J271" s="7">
        <v>993.3</v>
      </c>
      <c r="K271" s="17"/>
      <c r="L271" s="17">
        <f>SUM(J271:K271)</f>
        <v>993.3</v>
      </c>
    </row>
    <row r="272" spans="1:12" ht="15.75" outlineLevel="7" x14ac:dyDescent="0.2">
      <c r="A272" s="42" t="s">
        <v>277</v>
      </c>
      <c r="B272" s="42" t="s">
        <v>19</v>
      </c>
      <c r="C272" s="22" t="s">
        <v>20</v>
      </c>
      <c r="D272" s="7">
        <v>22.8</v>
      </c>
      <c r="E272" s="17"/>
      <c r="F272" s="17">
        <f>SUM(D272:E272)</f>
        <v>22.8</v>
      </c>
      <c r="G272" s="7">
        <v>22.8</v>
      </c>
      <c r="H272" s="17"/>
      <c r="I272" s="17">
        <f>SUM(G272:H272)</f>
        <v>22.8</v>
      </c>
      <c r="J272" s="7">
        <v>22.8</v>
      </c>
      <c r="K272" s="17"/>
      <c r="L272" s="17">
        <f>SUM(J272:K272)</f>
        <v>22.8</v>
      </c>
    </row>
    <row r="273" spans="1:12" ht="15.75" outlineLevel="5" x14ac:dyDescent="0.2">
      <c r="A273" s="41" t="s">
        <v>289</v>
      </c>
      <c r="B273" s="41"/>
      <c r="C273" s="21" t="s">
        <v>290</v>
      </c>
      <c r="D273" s="16">
        <f>D274</f>
        <v>8710.4</v>
      </c>
      <c r="E273" s="16">
        <f t="shared" ref="E273:F273" si="600">E274</f>
        <v>0</v>
      </c>
      <c r="F273" s="16">
        <f t="shared" si="600"/>
        <v>8710.4</v>
      </c>
      <c r="G273" s="16">
        <f>G274</f>
        <v>8710.4</v>
      </c>
      <c r="H273" s="16">
        <f t="shared" ref="H273" si="601">H274</f>
        <v>0</v>
      </c>
      <c r="I273" s="16">
        <f t="shared" ref="I273" si="602">I274</f>
        <v>8710.4</v>
      </c>
      <c r="J273" s="16">
        <f>J274</f>
        <v>8710.4</v>
      </c>
      <c r="K273" s="16">
        <f t="shared" ref="K273" si="603">K274</f>
        <v>0</v>
      </c>
      <c r="L273" s="16">
        <f t="shared" ref="L273" si="604">L274</f>
        <v>8710.4</v>
      </c>
    </row>
    <row r="274" spans="1:12" ht="31.5" outlineLevel="7" x14ac:dyDescent="0.2">
      <c r="A274" s="42" t="s">
        <v>289</v>
      </c>
      <c r="B274" s="42" t="s">
        <v>7</v>
      </c>
      <c r="C274" s="22" t="s">
        <v>8</v>
      </c>
      <c r="D274" s="17">
        <v>8710.4</v>
      </c>
      <c r="E274" s="17"/>
      <c r="F274" s="17">
        <f>SUM(D274:E274)</f>
        <v>8710.4</v>
      </c>
      <c r="G274" s="17">
        <v>8710.4</v>
      </c>
      <c r="H274" s="17"/>
      <c r="I274" s="17">
        <f>SUM(G274:H274)</f>
        <v>8710.4</v>
      </c>
      <c r="J274" s="17">
        <v>8710.4</v>
      </c>
      <c r="K274" s="17"/>
      <c r="L274" s="17">
        <f>SUM(J274:K274)</f>
        <v>8710.4</v>
      </c>
    </row>
    <row r="275" spans="1:12" ht="33.75" customHeight="1" outlineLevel="2" x14ac:dyDescent="0.2">
      <c r="A275" s="41" t="s">
        <v>131</v>
      </c>
      <c r="B275" s="41"/>
      <c r="C275" s="21" t="s">
        <v>132</v>
      </c>
      <c r="D275" s="16">
        <f>D276+D319+D348+D368+D387+D391</f>
        <v>1768066.87741</v>
      </c>
      <c r="E275" s="16">
        <f t="shared" ref="E275:F275" si="605">E276+E319+E348+E368+E387+E391</f>
        <v>27518.775949999999</v>
      </c>
      <c r="F275" s="16">
        <f t="shared" si="605"/>
        <v>1795585.6533599999</v>
      </c>
      <c r="G275" s="16">
        <f>G276+G319+G348+G368+G387+G391</f>
        <v>699682.10805000004</v>
      </c>
      <c r="H275" s="16">
        <f t="shared" ref="H275" si="606">H276+H319+H348+H368+H387+H391</f>
        <v>0</v>
      </c>
      <c r="I275" s="16">
        <f t="shared" ref="I275" si="607">I276+I319+I348+I368+I387+I391</f>
        <v>699682.10805000004</v>
      </c>
      <c r="J275" s="16">
        <f>J276+J319+J348+J368+J387+J391</f>
        <v>559976.38055999996</v>
      </c>
      <c r="K275" s="16">
        <f t="shared" ref="K275" si="608">K276+K319+K348+K368+K387+K391</f>
        <v>0</v>
      </c>
      <c r="L275" s="16">
        <f t="shared" ref="L275" si="609">L276+L319+L348+L368+L387+L391</f>
        <v>559976.38055999996</v>
      </c>
    </row>
    <row r="276" spans="1:12" ht="15.75" outlineLevel="3" x14ac:dyDescent="0.2">
      <c r="A276" s="41" t="s">
        <v>133</v>
      </c>
      <c r="B276" s="41"/>
      <c r="C276" s="21" t="s">
        <v>579</v>
      </c>
      <c r="D276" s="16">
        <f>D277+D286+D293+D298+D305+D312</f>
        <v>901218.57153000007</v>
      </c>
      <c r="E276" s="16">
        <f t="shared" ref="E276:F276" si="610">E277+E286+E293+E298+E305+E312</f>
        <v>6385.90787</v>
      </c>
      <c r="F276" s="16">
        <f t="shared" si="610"/>
        <v>907604.47940000007</v>
      </c>
      <c r="G276" s="16">
        <f>G277+G286+G293+G298+G305+G312</f>
        <v>50539.780560000007</v>
      </c>
      <c r="H276" s="16">
        <f t="shared" ref="H276" si="611">H277+H286+H293+H298+H305+H312</f>
        <v>0</v>
      </c>
      <c r="I276" s="16">
        <f t="shared" ref="I276" si="612">I277+I286+I293+I298+I305+I312</f>
        <v>50539.780560000007</v>
      </c>
      <c r="J276" s="16">
        <f>J277+J286+J293+J298+J305+J312</f>
        <v>54773.540560000009</v>
      </c>
      <c r="K276" s="16">
        <f t="shared" ref="K276" si="613">K277+K286+K293+K298+K305+K312</f>
        <v>0</v>
      </c>
      <c r="L276" s="16">
        <f t="shared" ref="L276" si="614">L277+L286+L293+L298+L305+L312</f>
        <v>54773.540560000009</v>
      </c>
    </row>
    <row r="277" spans="1:12" ht="31.5" outlineLevel="4" x14ac:dyDescent="0.2">
      <c r="A277" s="41" t="s">
        <v>134</v>
      </c>
      <c r="B277" s="41"/>
      <c r="C277" s="21" t="s">
        <v>135</v>
      </c>
      <c r="D277" s="16">
        <f>D282+D284+D278+D280</f>
        <v>77182.399999999994</v>
      </c>
      <c r="E277" s="16">
        <f t="shared" ref="E277:F277" si="615">E282+E284+E278+E280</f>
        <v>0</v>
      </c>
      <c r="F277" s="16">
        <f t="shared" si="615"/>
        <v>77182.399999999994</v>
      </c>
      <c r="G277" s="16">
        <f t="shared" ref="G277:J277" si="616">G282+G284+G278+G280</f>
        <v>21182.400000000001</v>
      </c>
      <c r="H277" s="16">
        <f t="shared" ref="H277" si="617">H282+H284+H278+H280</f>
        <v>0</v>
      </c>
      <c r="I277" s="16">
        <f t="shared" ref="I277" si="618">I282+I284+I278+I280</f>
        <v>21182.400000000001</v>
      </c>
      <c r="J277" s="16">
        <f t="shared" si="616"/>
        <v>21182.400000000001</v>
      </c>
      <c r="K277" s="16">
        <f t="shared" ref="K277" si="619">K282+K284+K278+K280</f>
        <v>0</v>
      </c>
      <c r="L277" s="16">
        <f t="shared" ref="L277" si="620">L282+L284+L278+L280</f>
        <v>21182.400000000001</v>
      </c>
    </row>
    <row r="278" spans="1:12" ht="15.75" outlineLevel="4" x14ac:dyDescent="0.2">
      <c r="A278" s="43" t="s">
        <v>195</v>
      </c>
      <c r="B278" s="43"/>
      <c r="C278" s="10" t="s">
        <v>196</v>
      </c>
      <c r="D278" s="6">
        <f t="shared" ref="D278:L278" si="621">D279</f>
        <v>8433.1</v>
      </c>
      <c r="E278" s="6">
        <f t="shared" si="621"/>
        <v>0</v>
      </c>
      <c r="F278" s="6">
        <f t="shared" si="621"/>
        <v>8433.1</v>
      </c>
      <c r="G278" s="6">
        <f t="shared" si="621"/>
        <v>8433.1</v>
      </c>
      <c r="H278" s="6">
        <f t="shared" si="621"/>
        <v>0</v>
      </c>
      <c r="I278" s="6">
        <f t="shared" si="621"/>
        <v>8433.1</v>
      </c>
      <c r="J278" s="6">
        <f t="shared" si="621"/>
        <v>8433.1</v>
      </c>
      <c r="K278" s="6">
        <f t="shared" si="621"/>
        <v>0</v>
      </c>
      <c r="L278" s="6">
        <f t="shared" si="621"/>
        <v>8433.1</v>
      </c>
    </row>
    <row r="279" spans="1:12" ht="31.5" outlineLevel="4" x14ac:dyDescent="0.2">
      <c r="A279" s="44" t="s">
        <v>195</v>
      </c>
      <c r="B279" s="44" t="s">
        <v>65</v>
      </c>
      <c r="C279" s="11" t="s">
        <v>66</v>
      </c>
      <c r="D279" s="7">
        <v>8433.1</v>
      </c>
      <c r="E279" s="17"/>
      <c r="F279" s="17">
        <f>SUM(D279:E279)</f>
        <v>8433.1</v>
      </c>
      <c r="G279" s="7">
        <v>8433.1</v>
      </c>
      <c r="H279" s="17"/>
      <c r="I279" s="17">
        <f>SUM(G279:H279)</f>
        <v>8433.1</v>
      </c>
      <c r="J279" s="7">
        <v>8433.1</v>
      </c>
      <c r="K279" s="17"/>
      <c r="L279" s="17">
        <f>SUM(J279:K279)</f>
        <v>8433.1</v>
      </c>
    </row>
    <row r="280" spans="1:12" ht="31.5" outlineLevel="4" x14ac:dyDescent="0.2">
      <c r="A280" s="43" t="s">
        <v>197</v>
      </c>
      <c r="B280" s="43"/>
      <c r="C280" s="10" t="s">
        <v>198</v>
      </c>
      <c r="D280" s="6">
        <f t="shared" ref="D280:I280" si="622">D281</f>
        <v>12749.3</v>
      </c>
      <c r="E280" s="6">
        <f t="shared" si="622"/>
        <v>0</v>
      </c>
      <c r="F280" s="6">
        <f t="shared" si="622"/>
        <v>12749.3</v>
      </c>
      <c r="G280" s="6">
        <f t="shared" si="622"/>
        <v>12749.3</v>
      </c>
      <c r="H280" s="6">
        <f t="shared" si="622"/>
        <v>0</v>
      </c>
      <c r="I280" s="6">
        <f t="shared" si="622"/>
        <v>12749.3</v>
      </c>
      <c r="J280" s="6">
        <f>J281</f>
        <v>12749.3</v>
      </c>
      <c r="K280" s="6">
        <f t="shared" ref="K280:L280" si="623">K281</f>
        <v>0</v>
      </c>
      <c r="L280" s="6">
        <f t="shared" si="623"/>
        <v>12749.3</v>
      </c>
    </row>
    <row r="281" spans="1:12" ht="31.5" outlineLevel="4" x14ac:dyDescent="0.2">
      <c r="A281" s="44" t="s">
        <v>197</v>
      </c>
      <c r="B281" s="44" t="s">
        <v>65</v>
      </c>
      <c r="C281" s="11" t="s">
        <v>66</v>
      </c>
      <c r="D281" s="7">
        <v>12749.3</v>
      </c>
      <c r="E281" s="17"/>
      <c r="F281" s="17">
        <f>SUM(D281:E281)</f>
        <v>12749.3</v>
      </c>
      <c r="G281" s="7">
        <v>12749.3</v>
      </c>
      <c r="H281" s="17"/>
      <c r="I281" s="17">
        <f>SUM(G281:H281)</f>
        <v>12749.3</v>
      </c>
      <c r="J281" s="7">
        <v>12749.3</v>
      </c>
      <c r="K281" s="17"/>
      <c r="L281" s="17">
        <f>SUM(J281:K281)</f>
        <v>12749.3</v>
      </c>
    </row>
    <row r="282" spans="1:12" ht="47.25" outlineLevel="5" x14ac:dyDescent="0.2">
      <c r="A282" s="41" t="s">
        <v>722</v>
      </c>
      <c r="B282" s="41"/>
      <c r="C282" s="21" t="s">
        <v>619</v>
      </c>
      <c r="D282" s="6">
        <f>D283</f>
        <v>14000</v>
      </c>
      <c r="E282" s="6">
        <f t="shared" ref="E282:F282" si="624">E283</f>
        <v>0</v>
      </c>
      <c r="F282" s="6">
        <f t="shared" si="624"/>
        <v>14000</v>
      </c>
      <c r="G282" s="6"/>
      <c r="H282" s="6">
        <f t="shared" ref="H282" si="625">H283</f>
        <v>0</v>
      </c>
      <c r="I282" s="6">
        <f t="shared" ref="I282" si="626">I283</f>
        <v>0</v>
      </c>
      <c r="J282" s="6"/>
      <c r="K282" s="6">
        <f t="shared" ref="K282" si="627">K283</f>
        <v>0</v>
      </c>
      <c r="L282" s="6">
        <f t="shared" ref="L282" si="628">L283</f>
        <v>0</v>
      </c>
    </row>
    <row r="283" spans="1:12" ht="31.5" outlineLevel="7" x14ac:dyDescent="0.2">
      <c r="A283" s="42" t="s">
        <v>722</v>
      </c>
      <c r="B283" s="42" t="s">
        <v>65</v>
      </c>
      <c r="C283" s="22" t="s">
        <v>66</v>
      </c>
      <c r="D283" s="9">
        <v>14000</v>
      </c>
      <c r="E283" s="17"/>
      <c r="F283" s="17">
        <f>SUM(D283:E283)</f>
        <v>14000</v>
      </c>
      <c r="G283" s="7"/>
      <c r="H283" s="17"/>
      <c r="I283" s="17">
        <f>SUM(G283:H283)</f>
        <v>0</v>
      </c>
      <c r="J283" s="7"/>
      <c r="K283" s="17"/>
      <c r="L283" s="17">
        <f>SUM(J283:K283)</f>
        <v>0</v>
      </c>
    </row>
    <row r="284" spans="1:12" ht="47.25" outlineLevel="5" x14ac:dyDescent="0.2">
      <c r="A284" s="41" t="s">
        <v>722</v>
      </c>
      <c r="B284" s="41"/>
      <c r="C284" s="21" t="s">
        <v>618</v>
      </c>
      <c r="D284" s="6">
        <f>D285</f>
        <v>42000</v>
      </c>
      <c r="E284" s="6">
        <f t="shared" ref="E284:F284" si="629">E285</f>
        <v>0</v>
      </c>
      <c r="F284" s="6">
        <f t="shared" si="629"/>
        <v>42000</v>
      </c>
      <c r="G284" s="6"/>
      <c r="H284" s="6">
        <f t="shared" ref="H284" si="630">H285</f>
        <v>0</v>
      </c>
      <c r="I284" s="6">
        <f t="shared" ref="I284" si="631">I285</f>
        <v>0</v>
      </c>
      <c r="J284" s="6"/>
      <c r="K284" s="6">
        <f t="shared" ref="K284" si="632">K285</f>
        <v>0</v>
      </c>
      <c r="L284" s="6">
        <f t="shared" ref="L284" si="633">L285</f>
        <v>0</v>
      </c>
    </row>
    <row r="285" spans="1:12" ht="31.5" outlineLevel="7" x14ac:dyDescent="0.2">
      <c r="A285" s="42" t="s">
        <v>722</v>
      </c>
      <c r="B285" s="42" t="s">
        <v>65</v>
      </c>
      <c r="C285" s="22" t="s">
        <v>66</v>
      </c>
      <c r="D285" s="7">
        <v>42000</v>
      </c>
      <c r="E285" s="17"/>
      <c r="F285" s="17">
        <f>SUM(D285:E285)</f>
        <v>42000</v>
      </c>
      <c r="G285" s="7"/>
      <c r="H285" s="17"/>
      <c r="I285" s="17">
        <f>SUM(G285:H285)</f>
        <v>0</v>
      </c>
      <c r="J285" s="7"/>
      <c r="K285" s="17"/>
      <c r="L285" s="17">
        <f>SUM(J285:K285)</f>
        <v>0</v>
      </c>
    </row>
    <row r="286" spans="1:12" ht="31.5" outlineLevel="4" x14ac:dyDescent="0.2">
      <c r="A286" s="41" t="s">
        <v>166</v>
      </c>
      <c r="B286" s="41"/>
      <c r="C286" s="21" t="s">
        <v>167</v>
      </c>
      <c r="D286" s="16">
        <f>D291+D289+D287</f>
        <v>1752.8</v>
      </c>
      <c r="E286" s="16">
        <f t="shared" ref="E286:F286" si="634">E291+E289+E287</f>
        <v>0</v>
      </c>
      <c r="F286" s="16">
        <f t="shared" si="634"/>
        <v>1752.8</v>
      </c>
      <c r="G286" s="16">
        <f t="shared" ref="G286:J286" si="635">G291+G289+G287</f>
        <v>1731.8999999999999</v>
      </c>
      <c r="H286" s="16">
        <f t="shared" ref="H286" si="636">H291+H289+H287</f>
        <v>0</v>
      </c>
      <c r="I286" s="16">
        <f t="shared" ref="I286" si="637">I291+I289+I287</f>
        <v>1731.8999999999999</v>
      </c>
      <c r="J286" s="16">
        <f t="shared" si="635"/>
        <v>1731.8999999999999</v>
      </c>
      <c r="K286" s="16">
        <f t="shared" ref="K286" si="638">K291+K289+K287</f>
        <v>0</v>
      </c>
      <c r="L286" s="16">
        <f t="shared" ref="L286" si="639">L291+L289+L287</f>
        <v>1731.8999999999999</v>
      </c>
    </row>
    <row r="287" spans="1:12" ht="15.75" outlineLevel="5" x14ac:dyDescent="0.2">
      <c r="A287" s="41" t="s">
        <v>199</v>
      </c>
      <c r="B287" s="41"/>
      <c r="C287" s="21" t="s">
        <v>200</v>
      </c>
      <c r="D287" s="16">
        <f>D288</f>
        <v>1559.3</v>
      </c>
      <c r="E287" s="16">
        <f t="shared" ref="E287:F287" si="640">E288</f>
        <v>0</v>
      </c>
      <c r="F287" s="16">
        <f t="shared" si="640"/>
        <v>1559.3</v>
      </c>
      <c r="G287" s="16">
        <f>G288</f>
        <v>1559.3</v>
      </c>
      <c r="H287" s="16">
        <f t="shared" ref="H287" si="641">H288</f>
        <v>0</v>
      </c>
      <c r="I287" s="16">
        <f t="shared" ref="I287" si="642">I288</f>
        <v>1559.3</v>
      </c>
      <c r="J287" s="16">
        <f>J288</f>
        <v>1559.3</v>
      </c>
      <c r="K287" s="16">
        <f t="shared" ref="K287" si="643">K288</f>
        <v>0</v>
      </c>
      <c r="L287" s="16">
        <f t="shared" ref="L287" si="644">L288</f>
        <v>1559.3</v>
      </c>
    </row>
    <row r="288" spans="1:12" ht="31.5" outlineLevel="7" x14ac:dyDescent="0.2">
      <c r="A288" s="42" t="s">
        <v>199</v>
      </c>
      <c r="B288" s="42" t="s">
        <v>65</v>
      </c>
      <c r="C288" s="22" t="s">
        <v>66</v>
      </c>
      <c r="D288" s="17">
        <v>1559.3</v>
      </c>
      <c r="E288" s="17"/>
      <c r="F288" s="17">
        <f>SUM(D288:E288)</f>
        <v>1559.3</v>
      </c>
      <c r="G288" s="17">
        <v>1559.3</v>
      </c>
      <c r="H288" s="17"/>
      <c r="I288" s="17">
        <f>SUM(G288:H288)</f>
        <v>1559.3</v>
      </c>
      <c r="J288" s="17">
        <v>1559.3</v>
      </c>
      <c r="K288" s="17"/>
      <c r="L288" s="17">
        <f>SUM(J288:K288)</f>
        <v>1559.3</v>
      </c>
    </row>
    <row r="289" spans="1:12" ht="47.25" outlineLevel="5" x14ac:dyDescent="0.2">
      <c r="A289" s="41" t="s">
        <v>201</v>
      </c>
      <c r="B289" s="41"/>
      <c r="C289" s="21" t="s">
        <v>202</v>
      </c>
      <c r="D289" s="16">
        <f>D290</f>
        <v>112</v>
      </c>
      <c r="E289" s="16">
        <f t="shared" ref="E289:F289" si="645">E290</f>
        <v>0</v>
      </c>
      <c r="F289" s="16">
        <f t="shared" si="645"/>
        <v>112</v>
      </c>
      <c r="G289" s="16">
        <f>G290</f>
        <v>112</v>
      </c>
      <c r="H289" s="16">
        <f t="shared" ref="H289" si="646">H290</f>
        <v>0</v>
      </c>
      <c r="I289" s="16">
        <f t="shared" ref="I289" si="647">I290</f>
        <v>112</v>
      </c>
      <c r="J289" s="16">
        <f>J290</f>
        <v>112</v>
      </c>
      <c r="K289" s="16">
        <f t="shared" ref="K289" si="648">K290</f>
        <v>0</v>
      </c>
      <c r="L289" s="16">
        <f t="shared" ref="L289" si="649">L290</f>
        <v>112</v>
      </c>
    </row>
    <row r="290" spans="1:12" ht="31.5" outlineLevel="7" x14ac:dyDescent="0.2">
      <c r="A290" s="42" t="s">
        <v>201</v>
      </c>
      <c r="B290" s="42" t="s">
        <v>65</v>
      </c>
      <c r="C290" s="22" t="s">
        <v>66</v>
      </c>
      <c r="D290" s="17">
        <v>112</v>
      </c>
      <c r="E290" s="17"/>
      <c r="F290" s="17">
        <f>SUM(D290:E290)</f>
        <v>112</v>
      </c>
      <c r="G290" s="17">
        <v>112</v>
      </c>
      <c r="H290" s="17"/>
      <c r="I290" s="17">
        <f>SUM(G290:H290)</f>
        <v>112</v>
      </c>
      <c r="J290" s="17">
        <v>112</v>
      </c>
      <c r="K290" s="17"/>
      <c r="L290" s="17">
        <f>SUM(J290:K290)</f>
        <v>112</v>
      </c>
    </row>
    <row r="291" spans="1:12" ht="47.25" outlineLevel="5" x14ac:dyDescent="0.2">
      <c r="A291" s="41" t="s">
        <v>168</v>
      </c>
      <c r="B291" s="41"/>
      <c r="C291" s="21" t="s">
        <v>409</v>
      </c>
      <c r="D291" s="16">
        <f>D292</f>
        <v>81.5</v>
      </c>
      <c r="E291" s="16">
        <f t="shared" ref="E291:F291" si="650">E292</f>
        <v>0</v>
      </c>
      <c r="F291" s="16">
        <f t="shared" si="650"/>
        <v>81.5</v>
      </c>
      <c r="G291" s="16">
        <f>G292</f>
        <v>60.6</v>
      </c>
      <c r="H291" s="16">
        <f t="shared" ref="H291" si="651">H292</f>
        <v>0</v>
      </c>
      <c r="I291" s="16">
        <f t="shared" ref="I291" si="652">I292</f>
        <v>60.6</v>
      </c>
      <c r="J291" s="16">
        <f>J292</f>
        <v>60.6</v>
      </c>
      <c r="K291" s="16">
        <f t="shared" ref="K291" si="653">K292</f>
        <v>0</v>
      </c>
      <c r="L291" s="16">
        <f t="shared" ref="L291" si="654">L292</f>
        <v>60.6</v>
      </c>
    </row>
    <row r="292" spans="1:12" ht="31.5" outlineLevel="7" x14ac:dyDescent="0.2">
      <c r="A292" s="42" t="s">
        <v>168</v>
      </c>
      <c r="B292" s="42" t="s">
        <v>65</v>
      </c>
      <c r="C292" s="22" t="s">
        <v>66</v>
      </c>
      <c r="D292" s="17">
        <f>60.6+20.9</f>
        <v>81.5</v>
      </c>
      <c r="E292" s="17"/>
      <c r="F292" s="17">
        <f>SUM(D292:E292)</f>
        <v>81.5</v>
      </c>
      <c r="G292" s="17">
        <v>60.6</v>
      </c>
      <c r="H292" s="17"/>
      <c r="I292" s="17">
        <f>SUM(G292:H292)</f>
        <v>60.6</v>
      </c>
      <c r="J292" s="17">
        <v>60.6</v>
      </c>
      <c r="K292" s="17"/>
      <c r="L292" s="17">
        <f>SUM(J292:K292)</f>
        <v>60.6</v>
      </c>
    </row>
    <row r="293" spans="1:12" ht="50.25" customHeight="1" outlineLevel="4" x14ac:dyDescent="0.2">
      <c r="A293" s="41" t="s">
        <v>203</v>
      </c>
      <c r="B293" s="41"/>
      <c r="C293" s="21" t="s">
        <v>204</v>
      </c>
      <c r="D293" s="16">
        <f>D296+D294</f>
        <v>12815.77641</v>
      </c>
      <c r="E293" s="16">
        <f t="shared" ref="E293:F293" si="655">E296+E294</f>
        <v>5.11348</v>
      </c>
      <c r="F293" s="16">
        <f t="shared" si="655"/>
        <v>12820.88989</v>
      </c>
      <c r="G293" s="16">
        <f t="shared" ref="G293:J293" si="656">G296+G294</f>
        <v>12721.440559999999</v>
      </c>
      <c r="H293" s="16">
        <f t="shared" ref="H293" si="657">H296+H294</f>
        <v>0</v>
      </c>
      <c r="I293" s="16">
        <f t="shared" ref="I293" si="658">I296+I294</f>
        <v>12721.440559999999</v>
      </c>
      <c r="J293" s="16">
        <f t="shared" si="656"/>
        <v>12721.440559999999</v>
      </c>
      <c r="K293" s="16">
        <f t="shared" ref="K293" si="659">K296+K294</f>
        <v>0</v>
      </c>
      <c r="L293" s="16">
        <f t="shared" ref="L293" si="660">L296+L294</f>
        <v>12721.440559999999</v>
      </c>
    </row>
    <row r="294" spans="1:12" ht="51.75" customHeight="1" outlineLevel="5" x14ac:dyDescent="0.2">
      <c r="A294" s="163" t="s">
        <v>205</v>
      </c>
      <c r="B294" s="163"/>
      <c r="C294" s="164" t="s">
        <v>734</v>
      </c>
      <c r="D294" s="6">
        <f t="shared" ref="D294:L294" si="661">D295</f>
        <v>1281.5764099999999</v>
      </c>
      <c r="E294" s="6">
        <f t="shared" si="661"/>
        <v>0.51348000000000005</v>
      </c>
      <c r="F294" s="6">
        <f t="shared" si="661"/>
        <v>1282.08989</v>
      </c>
      <c r="G294" s="6">
        <f t="shared" si="661"/>
        <v>1272.1405600000001</v>
      </c>
      <c r="H294" s="6">
        <f t="shared" si="661"/>
        <v>0</v>
      </c>
      <c r="I294" s="6">
        <f t="shared" si="661"/>
        <v>1272.1405600000001</v>
      </c>
      <c r="J294" s="6">
        <f t="shared" si="661"/>
        <v>1272.1405600000001</v>
      </c>
      <c r="K294" s="6">
        <f t="shared" si="661"/>
        <v>0</v>
      </c>
      <c r="L294" s="6">
        <f t="shared" si="661"/>
        <v>1272.1405600000001</v>
      </c>
    </row>
    <row r="295" spans="1:12" ht="31.5" outlineLevel="7" x14ac:dyDescent="0.2">
      <c r="A295" s="44" t="s">
        <v>205</v>
      </c>
      <c r="B295" s="44" t="s">
        <v>65</v>
      </c>
      <c r="C295" s="11" t="s">
        <v>66</v>
      </c>
      <c r="D295" s="7">
        <v>1281.5764099999999</v>
      </c>
      <c r="E295" s="162">
        <v>0.51348000000000005</v>
      </c>
      <c r="F295" s="162">
        <f>SUM(D295:E295)</f>
        <v>1282.08989</v>
      </c>
      <c r="G295" s="7">
        <v>1272.1405600000001</v>
      </c>
      <c r="H295" s="17"/>
      <c r="I295" s="17">
        <f>SUM(G295:H295)</f>
        <v>1272.1405600000001</v>
      </c>
      <c r="J295" s="7">
        <v>1272.1405600000001</v>
      </c>
      <c r="K295" s="17"/>
      <c r="L295" s="17">
        <f>SUM(J295:K295)</f>
        <v>1272.1405600000001</v>
      </c>
    </row>
    <row r="296" spans="1:12" ht="51.75" customHeight="1" outlineLevel="5" x14ac:dyDescent="0.2">
      <c r="A296" s="163" t="s">
        <v>205</v>
      </c>
      <c r="B296" s="163"/>
      <c r="C296" s="164" t="s">
        <v>735</v>
      </c>
      <c r="D296" s="6">
        <f t="shared" ref="D296:L296" si="662">D297</f>
        <v>11534.2</v>
      </c>
      <c r="E296" s="6">
        <f t="shared" si="662"/>
        <v>4.5999999999999996</v>
      </c>
      <c r="F296" s="6">
        <f t="shared" si="662"/>
        <v>11538.800000000001</v>
      </c>
      <c r="G296" s="6">
        <f t="shared" si="662"/>
        <v>11449.3</v>
      </c>
      <c r="H296" s="6">
        <f t="shared" si="662"/>
        <v>0</v>
      </c>
      <c r="I296" s="6">
        <f t="shared" si="662"/>
        <v>11449.3</v>
      </c>
      <c r="J296" s="6">
        <f t="shared" si="662"/>
        <v>11449.3</v>
      </c>
      <c r="K296" s="6">
        <f t="shared" si="662"/>
        <v>0</v>
      </c>
      <c r="L296" s="6">
        <f t="shared" si="662"/>
        <v>11449.3</v>
      </c>
    </row>
    <row r="297" spans="1:12" ht="31.5" outlineLevel="7" x14ac:dyDescent="0.2">
      <c r="A297" s="44" t="s">
        <v>205</v>
      </c>
      <c r="B297" s="44" t="s">
        <v>65</v>
      </c>
      <c r="C297" s="11" t="s">
        <v>66</v>
      </c>
      <c r="D297" s="7">
        <v>11534.2</v>
      </c>
      <c r="E297" s="161">
        <v>4.5999999999999996</v>
      </c>
      <c r="F297" s="161">
        <f>SUM(D297:E297)</f>
        <v>11538.800000000001</v>
      </c>
      <c r="G297" s="7">
        <v>11449.3</v>
      </c>
      <c r="H297" s="17"/>
      <c r="I297" s="17">
        <f>SUM(G297:H297)</f>
        <v>11449.3</v>
      </c>
      <c r="J297" s="7">
        <v>11449.3</v>
      </c>
      <c r="K297" s="17"/>
      <c r="L297" s="17">
        <f>SUM(J297:K297)</f>
        <v>11449.3</v>
      </c>
    </row>
    <row r="298" spans="1:12" ht="15.75" outlineLevel="4" x14ac:dyDescent="0.2">
      <c r="A298" s="41" t="s">
        <v>206</v>
      </c>
      <c r="B298" s="41"/>
      <c r="C298" s="21" t="s">
        <v>193</v>
      </c>
      <c r="D298" s="16">
        <f>D303+D299+D301</f>
        <v>2582.1229699999999</v>
      </c>
      <c r="E298" s="16">
        <f t="shared" ref="E298:F298" si="663">E303+E299+E301</f>
        <v>0</v>
      </c>
      <c r="F298" s="16">
        <f t="shared" si="663"/>
        <v>2582.1229699999999</v>
      </c>
      <c r="G298" s="16">
        <f t="shared" ref="G298:J298" si="664">G303+G299+G301</f>
        <v>10773.1</v>
      </c>
      <c r="H298" s="16">
        <f t="shared" ref="H298" si="665">H303+H299+H301</f>
        <v>0</v>
      </c>
      <c r="I298" s="16">
        <f t="shared" ref="I298" si="666">I303+I299+I301</f>
        <v>10773.1</v>
      </c>
      <c r="J298" s="16">
        <f t="shared" si="664"/>
        <v>19137.8</v>
      </c>
      <c r="K298" s="16">
        <f t="shared" ref="K298" si="667">K303+K299+K301</f>
        <v>0</v>
      </c>
      <c r="L298" s="16">
        <f t="shared" ref="L298" si="668">L303+L299+L301</f>
        <v>19137.8</v>
      </c>
    </row>
    <row r="299" spans="1:12" ht="47.25" outlineLevel="5" x14ac:dyDescent="0.2">
      <c r="A299" s="43" t="s">
        <v>207</v>
      </c>
      <c r="B299" s="43"/>
      <c r="C299" s="10" t="s">
        <v>522</v>
      </c>
      <c r="D299" s="6">
        <f t="shared" ref="D299:L299" si="669">D300</f>
        <v>774.62297000000001</v>
      </c>
      <c r="E299" s="6">
        <f t="shared" si="669"/>
        <v>0</v>
      </c>
      <c r="F299" s="6">
        <f t="shared" si="669"/>
        <v>774.62297000000001</v>
      </c>
      <c r="G299" s="6">
        <f t="shared" si="669"/>
        <v>2486.1</v>
      </c>
      <c r="H299" s="6">
        <f t="shared" si="669"/>
        <v>0</v>
      </c>
      <c r="I299" s="6">
        <f t="shared" si="669"/>
        <v>2486.1</v>
      </c>
      <c r="J299" s="6">
        <f t="shared" si="669"/>
        <v>4208.7</v>
      </c>
      <c r="K299" s="6">
        <f t="shared" si="669"/>
        <v>0</v>
      </c>
      <c r="L299" s="6">
        <f t="shared" si="669"/>
        <v>4208.7</v>
      </c>
    </row>
    <row r="300" spans="1:12" ht="31.5" outlineLevel="7" x14ac:dyDescent="0.2">
      <c r="A300" s="44" t="s">
        <v>207</v>
      </c>
      <c r="B300" s="44" t="s">
        <v>65</v>
      </c>
      <c r="C300" s="11" t="s">
        <v>66</v>
      </c>
      <c r="D300" s="7">
        <v>774.62297000000001</v>
      </c>
      <c r="E300" s="17"/>
      <c r="F300" s="17">
        <f>SUM(D300:E300)</f>
        <v>774.62297000000001</v>
      </c>
      <c r="G300" s="7">
        <v>2486.1</v>
      </c>
      <c r="H300" s="17"/>
      <c r="I300" s="17">
        <f>SUM(G300:H300)</f>
        <v>2486.1</v>
      </c>
      <c r="J300" s="7">
        <v>4208.7</v>
      </c>
      <c r="K300" s="17"/>
      <c r="L300" s="17">
        <f>SUM(J300:K300)</f>
        <v>4208.7</v>
      </c>
    </row>
    <row r="301" spans="1:12" ht="47.25" outlineLevel="7" x14ac:dyDescent="0.2">
      <c r="A301" s="43" t="s">
        <v>207</v>
      </c>
      <c r="B301" s="43"/>
      <c r="C301" s="10" t="s">
        <v>607</v>
      </c>
      <c r="D301" s="6">
        <f t="shared" ref="D301:L303" si="670">D302</f>
        <v>1717.1</v>
      </c>
      <c r="E301" s="6">
        <f t="shared" si="670"/>
        <v>0</v>
      </c>
      <c r="F301" s="6">
        <f t="shared" si="670"/>
        <v>1717.1</v>
      </c>
      <c r="G301" s="6">
        <f t="shared" si="670"/>
        <v>7872.7</v>
      </c>
      <c r="H301" s="6">
        <f t="shared" si="670"/>
        <v>0</v>
      </c>
      <c r="I301" s="6">
        <f t="shared" si="670"/>
        <v>7872.7</v>
      </c>
      <c r="J301" s="6">
        <f t="shared" si="670"/>
        <v>14182.6</v>
      </c>
      <c r="K301" s="6">
        <f t="shared" si="670"/>
        <v>0</v>
      </c>
      <c r="L301" s="6">
        <f t="shared" si="670"/>
        <v>14182.6</v>
      </c>
    </row>
    <row r="302" spans="1:12" ht="31.5" outlineLevel="7" x14ac:dyDescent="0.2">
      <c r="A302" s="44" t="s">
        <v>207</v>
      </c>
      <c r="B302" s="44" t="s">
        <v>65</v>
      </c>
      <c r="C302" s="11" t="s">
        <v>66</v>
      </c>
      <c r="D302" s="7">
        <v>1717.1</v>
      </c>
      <c r="E302" s="17"/>
      <c r="F302" s="17">
        <f>SUM(D302:E302)</f>
        <v>1717.1</v>
      </c>
      <c r="G302" s="7">
        <v>7872.7</v>
      </c>
      <c r="H302" s="17"/>
      <c r="I302" s="17">
        <f>SUM(G302:H302)</f>
        <v>7872.7</v>
      </c>
      <c r="J302" s="7">
        <v>14182.6</v>
      </c>
      <c r="K302" s="17"/>
      <c r="L302" s="17">
        <f>SUM(J302:K302)</f>
        <v>14182.6</v>
      </c>
    </row>
    <row r="303" spans="1:12" ht="47.25" outlineLevel="5" x14ac:dyDescent="0.2">
      <c r="A303" s="43" t="s">
        <v>207</v>
      </c>
      <c r="B303" s="43"/>
      <c r="C303" s="10" t="s">
        <v>419</v>
      </c>
      <c r="D303" s="6">
        <f t="shared" si="670"/>
        <v>90.4</v>
      </c>
      <c r="E303" s="6">
        <f t="shared" si="670"/>
        <v>0</v>
      </c>
      <c r="F303" s="6">
        <f t="shared" si="670"/>
        <v>90.4</v>
      </c>
      <c r="G303" s="6">
        <f t="shared" si="670"/>
        <v>414.3</v>
      </c>
      <c r="H303" s="6">
        <f t="shared" si="670"/>
        <v>0</v>
      </c>
      <c r="I303" s="6">
        <f t="shared" si="670"/>
        <v>414.3</v>
      </c>
      <c r="J303" s="6">
        <f t="shared" si="670"/>
        <v>746.5</v>
      </c>
      <c r="K303" s="6">
        <f t="shared" si="670"/>
        <v>0</v>
      </c>
      <c r="L303" s="6">
        <f t="shared" si="670"/>
        <v>746.5</v>
      </c>
    </row>
    <row r="304" spans="1:12" ht="31.5" outlineLevel="7" x14ac:dyDescent="0.2">
      <c r="A304" s="44" t="s">
        <v>207</v>
      </c>
      <c r="B304" s="44" t="s">
        <v>65</v>
      </c>
      <c r="C304" s="11" t="s">
        <v>66</v>
      </c>
      <c r="D304" s="7">
        <v>90.4</v>
      </c>
      <c r="E304" s="17"/>
      <c r="F304" s="17">
        <f>SUM(D304:E304)</f>
        <v>90.4</v>
      </c>
      <c r="G304" s="7">
        <v>414.3</v>
      </c>
      <c r="H304" s="17"/>
      <c r="I304" s="17">
        <f>SUM(G304:H304)</f>
        <v>414.3</v>
      </c>
      <c r="J304" s="7">
        <v>746.5</v>
      </c>
      <c r="K304" s="17"/>
      <c r="L304" s="17">
        <f>SUM(J304:K304)</f>
        <v>746.5</v>
      </c>
    </row>
    <row r="305" spans="1:12" ht="31.5" outlineLevel="4" x14ac:dyDescent="0.2">
      <c r="A305" s="41" t="s">
        <v>208</v>
      </c>
      <c r="B305" s="41"/>
      <c r="C305" s="10" t="s">
        <v>439</v>
      </c>
      <c r="D305" s="6">
        <f>D306+D308+D310</f>
        <v>33559.662149999996</v>
      </c>
      <c r="E305" s="6">
        <f t="shared" ref="E305:F305" si="671">E306+E308+E310</f>
        <v>6380.79439</v>
      </c>
      <c r="F305" s="6">
        <f t="shared" si="671"/>
        <v>39940.456539999999</v>
      </c>
      <c r="G305" s="6">
        <f t="shared" ref="G305" si="672">G306+G308+G310</f>
        <v>4130.9399999999996</v>
      </c>
      <c r="H305" s="6">
        <f t="shared" ref="H305" si="673">H306+H308+H310</f>
        <v>0</v>
      </c>
      <c r="I305" s="6">
        <f t="shared" ref="I305" si="674">I306+I308+I310</f>
        <v>4130.9399999999996</v>
      </c>
      <c r="J305" s="6"/>
      <c r="K305" s="6">
        <f t="shared" ref="K305" si="675">K306+K308+K310</f>
        <v>0</v>
      </c>
      <c r="L305" s="6">
        <f t="shared" ref="L305" si="676">L306+L308+L310</f>
        <v>0</v>
      </c>
    </row>
    <row r="306" spans="1:12" ht="31.5" customHeight="1" outlineLevel="5" x14ac:dyDescent="0.2">
      <c r="A306" s="163" t="s">
        <v>209</v>
      </c>
      <c r="B306" s="43"/>
      <c r="C306" s="164" t="s">
        <v>736</v>
      </c>
      <c r="D306" s="6">
        <f t="shared" ref="D306:I306" si="677">D307</f>
        <v>3355.9621499999998</v>
      </c>
      <c r="E306" s="171">
        <f t="shared" si="677"/>
        <v>638.07943999999998</v>
      </c>
      <c r="F306" s="171">
        <f t="shared" si="677"/>
        <v>3994.0415899999998</v>
      </c>
      <c r="G306" s="6">
        <f t="shared" si="677"/>
        <v>4130.9399999999996</v>
      </c>
      <c r="H306" s="6">
        <f t="shared" si="677"/>
        <v>0</v>
      </c>
      <c r="I306" s="6">
        <f t="shared" si="677"/>
        <v>4130.9399999999996</v>
      </c>
      <c r="J306" s="6"/>
      <c r="K306" s="6">
        <f t="shared" ref="K306:L306" si="678">K307</f>
        <v>0</v>
      </c>
      <c r="L306" s="6">
        <f t="shared" si="678"/>
        <v>0</v>
      </c>
    </row>
    <row r="307" spans="1:12" ht="31.5" outlineLevel="7" x14ac:dyDescent="0.2">
      <c r="A307" s="44" t="s">
        <v>209</v>
      </c>
      <c r="B307" s="44" t="s">
        <v>65</v>
      </c>
      <c r="C307" s="11" t="s">
        <v>66</v>
      </c>
      <c r="D307" s="7">
        <v>3355.9621499999998</v>
      </c>
      <c r="E307" s="162">
        <v>638.07943999999998</v>
      </c>
      <c r="F307" s="162">
        <f>SUM(D307:E307)</f>
        <v>3994.0415899999998</v>
      </c>
      <c r="G307" s="7">
        <v>4130.9399999999996</v>
      </c>
      <c r="H307" s="17"/>
      <c r="I307" s="17">
        <f>SUM(G307:H307)</f>
        <v>4130.9399999999996</v>
      </c>
      <c r="J307" s="7"/>
      <c r="K307" s="17"/>
      <c r="L307" s="17">
        <f>SUM(J307:K307)</f>
        <v>0</v>
      </c>
    </row>
    <row r="308" spans="1:12" ht="31.5" outlineLevel="7" x14ac:dyDescent="0.2">
      <c r="A308" s="163" t="s">
        <v>209</v>
      </c>
      <c r="B308" s="163"/>
      <c r="C308" s="164" t="s">
        <v>737</v>
      </c>
      <c r="D308" s="6">
        <f t="shared" ref="D308:F308" si="679">D309</f>
        <v>28693.5</v>
      </c>
      <c r="E308" s="171">
        <f t="shared" si="679"/>
        <v>5455.5792000000001</v>
      </c>
      <c r="F308" s="171">
        <f t="shared" si="679"/>
        <v>34149.0792</v>
      </c>
      <c r="G308" s="6"/>
      <c r="H308" s="6">
        <f t="shared" ref="H308:I308" si="680">H309</f>
        <v>0</v>
      </c>
      <c r="I308" s="6">
        <f t="shared" si="680"/>
        <v>0</v>
      </c>
      <c r="J308" s="6"/>
      <c r="K308" s="6">
        <f t="shared" ref="K308:L308" si="681">K309</f>
        <v>0</v>
      </c>
      <c r="L308" s="6">
        <f t="shared" si="681"/>
        <v>0</v>
      </c>
    </row>
    <row r="309" spans="1:12" ht="31.5" outlineLevel="7" x14ac:dyDescent="0.2">
      <c r="A309" s="44" t="s">
        <v>209</v>
      </c>
      <c r="B309" s="44" t="s">
        <v>65</v>
      </c>
      <c r="C309" s="11" t="s">
        <v>66</v>
      </c>
      <c r="D309" s="7">
        <v>28693.5</v>
      </c>
      <c r="E309" s="162">
        <v>5455.5792000000001</v>
      </c>
      <c r="F309" s="161">
        <f>SUM(D309:E309)</f>
        <v>34149.0792</v>
      </c>
      <c r="G309" s="7"/>
      <c r="H309" s="17"/>
      <c r="I309" s="17">
        <f>SUM(G309:H309)</f>
        <v>0</v>
      </c>
      <c r="J309" s="7"/>
      <c r="K309" s="17"/>
      <c r="L309" s="17">
        <f>SUM(J309:K309)</f>
        <v>0</v>
      </c>
    </row>
    <row r="310" spans="1:12" ht="31.5" outlineLevel="5" x14ac:dyDescent="0.2">
      <c r="A310" s="163" t="s">
        <v>209</v>
      </c>
      <c r="B310" s="163"/>
      <c r="C310" s="164" t="s">
        <v>738</v>
      </c>
      <c r="D310" s="6">
        <f t="shared" ref="D310:F310" si="682">D311</f>
        <v>1510.2</v>
      </c>
      <c r="E310" s="171">
        <f t="shared" si="682"/>
        <v>287.13574999999997</v>
      </c>
      <c r="F310" s="171">
        <f t="shared" si="682"/>
        <v>1797.33575</v>
      </c>
      <c r="G310" s="6"/>
      <c r="H310" s="6">
        <f t="shared" ref="H310:I310" si="683">H311</f>
        <v>0</v>
      </c>
      <c r="I310" s="6">
        <f t="shared" si="683"/>
        <v>0</v>
      </c>
      <c r="J310" s="6"/>
      <c r="K310" s="6">
        <f t="shared" ref="K310:L310" si="684">K311</f>
        <v>0</v>
      </c>
      <c r="L310" s="6">
        <f t="shared" si="684"/>
        <v>0</v>
      </c>
    </row>
    <row r="311" spans="1:12" ht="31.5" outlineLevel="7" x14ac:dyDescent="0.2">
      <c r="A311" s="44" t="s">
        <v>209</v>
      </c>
      <c r="B311" s="44" t="s">
        <v>65</v>
      </c>
      <c r="C311" s="11" t="s">
        <v>66</v>
      </c>
      <c r="D311" s="7">
        <v>1510.2</v>
      </c>
      <c r="E311" s="162">
        <v>287.13574999999997</v>
      </c>
      <c r="F311" s="161">
        <f>SUM(D311:E311)</f>
        <v>1797.33575</v>
      </c>
      <c r="G311" s="7"/>
      <c r="H311" s="17"/>
      <c r="I311" s="17">
        <f>SUM(G311:H311)</f>
        <v>0</v>
      </c>
      <c r="J311" s="7"/>
      <c r="K311" s="17"/>
      <c r="L311" s="17">
        <f>SUM(J311:K311)</f>
        <v>0</v>
      </c>
    </row>
    <row r="312" spans="1:12" ht="15.75" outlineLevel="7" x14ac:dyDescent="0.2">
      <c r="A312" s="43" t="s">
        <v>615</v>
      </c>
      <c r="B312" s="44"/>
      <c r="C312" s="10" t="s">
        <v>622</v>
      </c>
      <c r="D312" s="6">
        <f>D313+D315+D317</f>
        <v>773325.81</v>
      </c>
      <c r="E312" s="6">
        <f t="shared" ref="E312:F312" si="685">E313+E315+E317</f>
        <v>0</v>
      </c>
      <c r="F312" s="6">
        <f t="shared" si="685"/>
        <v>773325.81</v>
      </c>
      <c r="G312" s="6"/>
      <c r="H312" s="6">
        <f t="shared" ref="H312" si="686">H313+H315+H317</f>
        <v>0</v>
      </c>
      <c r="I312" s="6">
        <f t="shared" ref="I312" si="687">I313+I315+I317</f>
        <v>0</v>
      </c>
      <c r="J312" s="6"/>
      <c r="K312" s="6">
        <f t="shared" ref="K312" si="688">K313+K315+K317</f>
        <v>0</v>
      </c>
      <c r="L312" s="6">
        <f t="shared" ref="L312" si="689">L313+L315+L317</f>
        <v>0</v>
      </c>
    </row>
    <row r="313" spans="1:12" ht="47.25" outlineLevel="7" x14ac:dyDescent="0.2">
      <c r="A313" s="43" t="s">
        <v>616</v>
      </c>
      <c r="B313" s="44"/>
      <c r="C313" s="10" t="s">
        <v>625</v>
      </c>
      <c r="D313" s="6">
        <f>D314</f>
        <v>9666.61</v>
      </c>
      <c r="E313" s="6">
        <f t="shared" ref="E313:F313" si="690">E314</f>
        <v>0</v>
      </c>
      <c r="F313" s="6">
        <f t="shared" si="690"/>
        <v>9666.61</v>
      </c>
      <c r="G313" s="6"/>
      <c r="H313" s="6">
        <f t="shared" ref="H313" si="691">H314</f>
        <v>0</v>
      </c>
      <c r="I313" s="6">
        <f t="shared" ref="I313" si="692">I314</f>
        <v>0</v>
      </c>
      <c r="J313" s="6"/>
      <c r="K313" s="6">
        <f t="shared" ref="K313" si="693">K314</f>
        <v>0</v>
      </c>
      <c r="L313" s="6">
        <f t="shared" ref="L313" si="694">L314</f>
        <v>0</v>
      </c>
    </row>
    <row r="314" spans="1:12" ht="31.5" outlineLevel="7" x14ac:dyDescent="0.2">
      <c r="A314" s="44" t="s">
        <v>616</v>
      </c>
      <c r="B314" s="44" t="s">
        <v>65</v>
      </c>
      <c r="C314" s="11" t="s">
        <v>66</v>
      </c>
      <c r="D314" s="7">
        <v>9666.61</v>
      </c>
      <c r="E314" s="17"/>
      <c r="F314" s="17">
        <f>SUM(D314:E314)</f>
        <v>9666.61</v>
      </c>
      <c r="G314" s="7"/>
      <c r="H314" s="17"/>
      <c r="I314" s="17">
        <f>SUM(G314:H314)</f>
        <v>0</v>
      </c>
      <c r="J314" s="7"/>
      <c r="K314" s="17"/>
      <c r="L314" s="17">
        <f>SUM(J314:K314)</f>
        <v>0</v>
      </c>
    </row>
    <row r="315" spans="1:12" ht="47.25" outlineLevel="7" x14ac:dyDescent="0.2">
      <c r="A315" s="43" t="s">
        <v>616</v>
      </c>
      <c r="B315" s="44"/>
      <c r="C315" s="10" t="s">
        <v>626</v>
      </c>
      <c r="D315" s="6">
        <f>D316</f>
        <v>190914.8</v>
      </c>
      <c r="E315" s="6">
        <f t="shared" ref="E315:F315" si="695">E316</f>
        <v>0</v>
      </c>
      <c r="F315" s="6">
        <f t="shared" si="695"/>
        <v>190914.8</v>
      </c>
      <c r="G315" s="6"/>
      <c r="H315" s="6">
        <f t="shared" ref="H315" si="696">H316</f>
        <v>0</v>
      </c>
      <c r="I315" s="6">
        <f t="shared" ref="I315" si="697">I316</f>
        <v>0</v>
      </c>
      <c r="J315" s="6"/>
      <c r="K315" s="6">
        <f t="shared" ref="K315" si="698">K316</f>
        <v>0</v>
      </c>
      <c r="L315" s="6">
        <f t="shared" ref="L315" si="699">L316</f>
        <v>0</v>
      </c>
    </row>
    <row r="316" spans="1:12" ht="31.5" outlineLevel="7" x14ac:dyDescent="0.2">
      <c r="A316" s="44" t="s">
        <v>616</v>
      </c>
      <c r="B316" s="44" t="s">
        <v>65</v>
      </c>
      <c r="C316" s="11" t="s">
        <v>66</v>
      </c>
      <c r="D316" s="7">
        <v>190914.8</v>
      </c>
      <c r="E316" s="17"/>
      <c r="F316" s="17">
        <f>SUM(D316:E316)</f>
        <v>190914.8</v>
      </c>
      <c r="G316" s="7"/>
      <c r="H316" s="17"/>
      <c r="I316" s="17">
        <f>SUM(G316:H316)</f>
        <v>0</v>
      </c>
      <c r="J316" s="7"/>
      <c r="K316" s="17"/>
      <c r="L316" s="17">
        <f>SUM(J316:K316)</f>
        <v>0</v>
      </c>
    </row>
    <row r="317" spans="1:12" ht="47.25" outlineLevel="7" x14ac:dyDescent="0.2">
      <c r="A317" s="43" t="s">
        <v>616</v>
      </c>
      <c r="B317" s="44"/>
      <c r="C317" s="10" t="s">
        <v>627</v>
      </c>
      <c r="D317" s="6">
        <f>D318</f>
        <v>572744.4</v>
      </c>
      <c r="E317" s="6">
        <f t="shared" ref="E317:F317" si="700">E318</f>
        <v>0</v>
      </c>
      <c r="F317" s="6">
        <f t="shared" si="700"/>
        <v>572744.4</v>
      </c>
      <c r="G317" s="6"/>
      <c r="H317" s="6">
        <f t="shared" ref="H317" si="701">H318</f>
        <v>0</v>
      </c>
      <c r="I317" s="6">
        <f t="shared" ref="I317" si="702">I318</f>
        <v>0</v>
      </c>
      <c r="J317" s="6"/>
      <c r="K317" s="6">
        <f t="shared" ref="K317" si="703">K318</f>
        <v>0</v>
      </c>
      <c r="L317" s="6">
        <f t="shared" ref="L317" si="704">L318</f>
        <v>0</v>
      </c>
    </row>
    <row r="318" spans="1:12" ht="31.5" outlineLevel="7" x14ac:dyDescent="0.2">
      <c r="A318" s="44" t="s">
        <v>616</v>
      </c>
      <c r="B318" s="44" t="s">
        <v>65</v>
      </c>
      <c r="C318" s="11" t="s">
        <v>66</v>
      </c>
      <c r="D318" s="7">
        <v>572744.4</v>
      </c>
      <c r="E318" s="17"/>
      <c r="F318" s="17">
        <f>SUM(D318:E318)</f>
        <v>572744.4</v>
      </c>
      <c r="G318" s="7"/>
      <c r="H318" s="17"/>
      <c r="I318" s="17">
        <f>SUM(G318:H318)</f>
        <v>0</v>
      </c>
      <c r="J318" s="7"/>
      <c r="K318" s="17"/>
      <c r="L318" s="17">
        <f>SUM(J318:K318)</f>
        <v>0</v>
      </c>
    </row>
    <row r="319" spans="1:12" ht="47.25" outlineLevel="3" x14ac:dyDescent="0.2">
      <c r="A319" s="41" t="s">
        <v>185</v>
      </c>
      <c r="B319" s="41"/>
      <c r="C319" s="21" t="s">
        <v>186</v>
      </c>
      <c r="D319" s="16">
        <f>D320+D326+D336+D343</f>
        <v>242844.86588</v>
      </c>
      <c r="E319" s="16">
        <f t="shared" ref="E319:F319" si="705">E320+E326+E336+E343</f>
        <v>-638.59292000000005</v>
      </c>
      <c r="F319" s="16">
        <f t="shared" si="705"/>
        <v>242206.27296</v>
      </c>
      <c r="G319" s="16">
        <f>G320+G326+G336+G343</f>
        <v>16166.36549</v>
      </c>
      <c r="H319" s="16">
        <f t="shared" ref="H319" si="706">H320+H326+H336+H343</f>
        <v>0</v>
      </c>
      <c r="I319" s="16">
        <f t="shared" ref="I319" si="707">I320+I326+I336+I343</f>
        <v>16166.36549</v>
      </c>
      <c r="J319" s="16">
        <f>J320+J326+J336+J343</f>
        <v>7964.2</v>
      </c>
      <c r="K319" s="16">
        <f t="shared" ref="K319" si="708">K320+K326+K336+K343</f>
        <v>0</v>
      </c>
      <c r="L319" s="16">
        <f t="shared" ref="L319" si="709">L320+L326+L336+L343</f>
        <v>7964.2</v>
      </c>
    </row>
    <row r="320" spans="1:12" ht="35.25" customHeight="1" outlineLevel="4" x14ac:dyDescent="0.2">
      <c r="A320" s="41" t="s">
        <v>187</v>
      </c>
      <c r="B320" s="41"/>
      <c r="C320" s="21" t="s">
        <v>188</v>
      </c>
      <c r="D320" s="16">
        <f>D321+D324</f>
        <v>10427.300000000001</v>
      </c>
      <c r="E320" s="16">
        <f t="shared" ref="E320:F320" si="710">E321+E324</f>
        <v>-638.59292000000005</v>
      </c>
      <c r="F320" s="16">
        <f t="shared" si="710"/>
        <v>9788.7070800000001</v>
      </c>
      <c r="G320" s="16">
        <f t="shared" ref="G320:J320" si="711">G321+G324</f>
        <v>4217.7</v>
      </c>
      <c r="H320" s="16">
        <f t="shared" ref="H320" si="712">H321+H324</f>
        <v>0</v>
      </c>
      <c r="I320" s="16">
        <f t="shared" ref="I320" si="713">I321+I324</f>
        <v>4217.7</v>
      </c>
      <c r="J320" s="16">
        <f t="shared" si="711"/>
        <v>4217.7</v>
      </c>
      <c r="K320" s="16">
        <f t="shared" ref="K320" si="714">K321+K324</f>
        <v>0</v>
      </c>
      <c r="L320" s="16">
        <f t="shared" ref="L320" si="715">L321+L324</f>
        <v>4217.7</v>
      </c>
    </row>
    <row r="321" spans="1:12" ht="49.5" customHeight="1" outlineLevel="5" x14ac:dyDescent="0.2">
      <c r="A321" s="163" t="s">
        <v>189</v>
      </c>
      <c r="B321" s="163"/>
      <c r="C321" s="164" t="s">
        <v>190</v>
      </c>
      <c r="D321" s="6">
        <f>D323+D322</f>
        <v>8709.6</v>
      </c>
      <c r="E321" s="6">
        <f t="shared" ref="E321:F321" si="716">E323+E322</f>
        <v>-638.59292000000005</v>
      </c>
      <c r="F321" s="6">
        <f t="shared" si="716"/>
        <v>8071.0070800000003</v>
      </c>
      <c r="G321" s="6">
        <f t="shared" ref="G321:J321" si="717">G323+G322</f>
        <v>2500</v>
      </c>
      <c r="H321" s="6">
        <f t="shared" ref="H321" si="718">H323+H322</f>
        <v>0</v>
      </c>
      <c r="I321" s="6">
        <f t="shared" ref="I321" si="719">I323+I322</f>
        <v>2500</v>
      </c>
      <c r="J321" s="6">
        <f t="shared" si="717"/>
        <v>2500</v>
      </c>
      <c r="K321" s="6">
        <f t="shared" ref="K321" si="720">K323+K322</f>
        <v>0</v>
      </c>
      <c r="L321" s="6">
        <f t="shared" ref="L321" si="721">L323+L322</f>
        <v>2500</v>
      </c>
    </row>
    <row r="322" spans="1:12" ht="32.25" customHeight="1" outlineLevel="5" x14ac:dyDescent="0.2">
      <c r="A322" s="44" t="s">
        <v>189</v>
      </c>
      <c r="B322" s="44" t="s">
        <v>7</v>
      </c>
      <c r="C322" s="11" t="s">
        <v>8</v>
      </c>
      <c r="D322" s="7">
        <v>2500</v>
      </c>
      <c r="E322" s="17"/>
      <c r="F322" s="17">
        <f>SUM(D322:E322)</f>
        <v>2500</v>
      </c>
      <c r="G322" s="7">
        <v>2500</v>
      </c>
      <c r="H322" s="17"/>
      <c r="I322" s="17">
        <f>SUM(G322:H322)</f>
        <v>2500</v>
      </c>
      <c r="J322" s="7">
        <v>2500</v>
      </c>
      <c r="K322" s="17"/>
      <c r="L322" s="17">
        <f>SUM(J322:K322)</f>
        <v>2500</v>
      </c>
    </row>
    <row r="323" spans="1:12" ht="25.5" customHeight="1" outlineLevel="7" x14ac:dyDescent="0.2">
      <c r="A323" s="44" t="s">
        <v>189</v>
      </c>
      <c r="B323" s="44" t="s">
        <v>15</v>
      </c>
      <c r="C323" s="11" t="s">
        <v>16</v>
      </c>
      <c r="D323" s="7">
        <v>6209.6</v>
      </c>
      <c r="E323" s="162">
        <v>-638.59292000000005</v>
      </c>
      <c r="F323" s="162">
        <f>SUM(D323:E323)</f>
        <v>5571.0070800000003</v>
      </c>
      <c r="G323" s="7"/>
      <c r="H323" s="17"/>
      <c r="I323" s="17">
        <f>SUM(G323:H323)</f>
        <v>0</v>
      </c>
      <c r="J323" s="7"/>
      <c r="K323" s="17"/>
      <c r="L323" s="17">
        <f>SUM(J323:K323)</f>
        <v>0</v>
      </c>
    </row>
    <row r="324" spans="1:12" ht="31.5" outlineLevel="5" x14ac:dyDescent="0.2">
      <c r="A324" s="41" t="s">
        <v>191</v>
      </c>
      <c r="B324" s="41"/>
      <c r="C324" s="21" t="s">
        <v>192</v>
      </c>
      <c r="D324" s="16">
        <f>D325</f>
        <v>1717.7</v>
      </c>
      <c r="E324" s="16">
        <f t="shared" ref="E324:F324" si="722">E325</f>
        <v>0</v>
      </c>
      <c r="F324" s="16">
        <f t="shared" si="722"/>
        <v>1717.7</v>
      </c>
      <c r="G324" s="16">
        <f t="shared" ref="G324:J324" si="723">G325</f>
        <v>1717.7</v>
      </c>
      <c r="H324" s="16">
        <f t="shared" ref="H324" si="724">H325</f>
        <v>0</v>
      </c>
      <c r="I324" s="16">
        <f t="shared" ref="I324" si="725">I325</f>
        <v>1717.7</v>
      </c>
      <c r="J324" s="16">
        <f t="shared" si="723"/>
        <v>1717.7</v>
      </c>
      <c r="K324" s="16">
        <f t="shared" ref="K324" si="726">K325</f>
        <v>0</v>
      </c>
      <c r="L324" s="16">
        <f t="shared" ref="L324" si="727">L325</f>
        <v>1717.7</v>
      </c>
    </row>
    <row r="325" spans="1:12" ht="31.5" outlineLevel="5" x14ac:dyDescent="0.2">
      <c r="A325" s="42" t="s">
        <v>191</v>
      </c>
      <c r="B325" s="44" t="s">
        <v>65</v>
      </c>
      <c r="C325" s="13" t="s">
        <v>422</v>
      </c>
      <c r="D325" s="7">
        <v>1717.7</v>
      </c>
      <c r="E325" s="17"/>
      <c r="F325" s="17">
        <f>SUM(D325:E325)</f>
        <v>1717.7</v>
      </c>
      <c r="G325" s="7">
        <v>1717.7</v>
      </c>
      <c r="H325" s="17"/>
      <c r="I325" s="17">
        <f>SUM(G325:H325)</f>
        <v>1717.7</v>
      </c>
      <c r="J325" s="7">
        <v>1717.7</v>
      </c>
      <c r="K325" s="17"/>
      <c r="L325" s="17">
        <f>SUM(J325:K325)</f>
        <v>1717.7</v>
      </c>
    </row>
    <row r="326" spans="1:12" ht="31.5" outlineLevel="7" x14ac:dyDescent="0.2">
      <c r="A326" s="41" t="s">
        <v>428</v>
      </c>
      <c r="B326" s="42"/>
      <c r="C326" s="21" t="s">
        <v>426</v>
      </c>
      <c r="D326" s="16">
        <f>D327+D334+D330+D332</f>
        <v>232209.2</v>
      </c>
      <c r="E326" s="16">
        <f t="shared" ref="E326:F326" si="728">E327+E334+E330+E332</f>
        <v>0</v>
      </c>
      <c r="F326" s="16">
        <f t="shared" si="728"/>
        <v>232209.2</v>
      </c>
      <c r="G326" s="16">
        <f>G327+G334+G330+G332</f>
        <v>3746.5</v>
      </c>
      <c r="H326" s="16">
        <f t="shared" ref="H326" si="729">H327+H334+H330+H332</f>
        <v>0</v>
      </c>
      <c r="I326" s="16">
        <f t="shared" ref="I326" si="730">I327+I334+I330+I332</f>
        <v>3746.5</v>
      </c>
      <c r="J326" s="16">
        <f>J327+J334+J330+J332</f>
        <v>3746.5</v>
      </c>
      <c r="K326" s="16">
        <f t="shared" ref="K326" si="731">K327+K334+K330+K332</f>
        <v>0</v>
      </c>
      <c r="L326" s="16">
        <f t="shared" ref="L326" si="732">L327+L334+L330+L332</f>
        <v>3746.5</v>
      </c>
    </row>
    <row r="327" spans="1:12" s="69" customFormat="1" ht="31.5" outlineLevel="7" x14ac:dyDescent="0.2">
      <c r="A327" s="43" t="s">
        <v>429</v>
      </c>
      <c r="B327" s="43"/>
      <c r="C327" s="10" t="s">
        <v>926</v>
      </c>
      <c r="D327" s="6">
        <f>D328+D329</f>
        <v>9746.5</v>
      </c>
      <c r="E327" s="6">
        <f t="shared" ref="E327:F327" si="733">E328+E329</f>
        <v>0</v>
      </c>
      <c r="F327" s="6">
        <f t="shared" si="733"/>
        <v>9746.5</v>
      </c>
      <c r="G327" s="6">
        <f t="shared" ref="G327:J327" si="734">G328+G329</f>
        <v>3746.5</v>
      </c>
      <c r="H327" s="6">
        <f t="shared" ref="H327" si="735">H328+H329</f>
        <v>0</v>
      </c>
      <c r="I327" s="6">
        <f t="shared" ref="I327" si="736">I328+I329</f>
        <v>3746.5</v>
      </c>
      <c r="J327" s="6">
        <f t="shared" si="734"/>
        <v>3746.5</v>
      </c>
      <c r="K327" s="6">
        <f t="shared" ref="K327" si="737">K328+K329</f>
        <v>0</v>
      </c>
      <c r="L327" s="6">
        <f t="shared" ref="L327" si="738">L328+L329</f>
        <v>3746.5</v>
      </c>
    </row>
    <row r="328" spans="1:12" ht="33.75" customHeight="1" outlineLevel="7" x14ac:dyDescent="0.2">
      <c r="A328" s="44" t="s">
        <v>429</v>
      </c>
      <c r="B328" s="44" t="s">
        <v>65</v>
      </c>
      <c r="C328" s="13" t="s">
        <v>422</v>
      </c>
      <c r="D328" s="7">
        <v>7000</v>
      </c>
      <c r="E328" s="17"/>
      <c r="F328" s="17">
        <f>SUM(D328:E328)</f>
        <v>7000</v>
      </c>
      <c r="G328" s="7"/>
      <c r="H328" s="17"/>
      <c r="I328" s="17">
        <f>SUM(G328:H328)</f>
        <v>0</v>
      </c>
      <c r="J328" s="7"/>
      <c r="K328" s="17"/>
      <c r="L328" s="17">
        <f>SUM(J328:K328)</f>
        <v>0</v>
      </c>
    </row>
    <row r="329" spans="1:12" ht="33.75" customHeight="1" outlineLevel="7" x14ac:dyDescent="0.2">
      <c r="A329" s="44" t="s">
        <v>429</v>
      </c>
      <c r="B329" s="44" t="s">
        <v>15</v>
      </c>
      <c r="C329" s="11" t="s">
        <v>16</v>
      </c>
      <c r="D329" s="7">
        <v>2746.5</v>
      </c>
      <c r="E329" s="17"/>
      <c r="F329" s="17">
        <f>SUM(D329:E329)</f>
        <v>2746.5</v>
      </c>
      <c r="G329" s="7">
        <v>3746.5</v>
      </c>
      <c r="H329" s="17"/>
      <c r="I329" s="17">
        <f>SUM(G329:H329)</f>
        <v>3746.5</v>
      </c>
      <c r="J329" s="7">
        <v>3746.5</v>
      </c>
      <c r="K329" s="17"/>
      <c r="L329" s="17">
        <f>SUM(J329:K329)</f>
        <v>3746.5</v>
      </c>
    </row>
    <row r="330" spans="1:12" ht="45.75" customHeight="1" outlineLevel="7" x14ac:dyDescent="0.2">
      <c r="A330" s="43" t="s">
        <v>740</v>
      </c>
      <c r="B330" s="43"/>
      <c r="C330" s="10" t="s">
        <v>842</v>
      </c>
      <c r="D330" s="16">
        <f>D331</f>
        <v>166847</v>
      </c>
      <c r="E330" s="16">
        <f t="shared" ref="E330:F330" si="739">E331</f>
        <v>0</v>
      </c>
      <c r="F330" s="16">
        <f t="shared" si="739"/>
        <v>166847</v>
      </c>
      <c r="G330" s="16"/>
      <c r="H330" s="16">
        <f t="shared" ref="H330" si="740">H331</f>
        <v>0</v>
      </c>
      <c r="I330" s="16">
        <f t="shared" ref="I330" si="741">I331</f>
        <v>0</v>
      </c>
      <c r="J330" s="16"/>
      <c r="K330" s="16">
        <f t="shared" ref="K330" si="742">K331</f>
        <v>0</v>
      </c>
      <c r="L330" s="16">
        <f t="shared" ref="L330" si="743">L331</f>
        <v>0</v>
      </c>
    </row>
    <row r="331" spans="1:12" ht="33.75" customHeight="1" outlineLevel="7" x14ac:dyDescent="0.2">
      <c r="A331" s="44" t="s">
        <v>740</v>
      </c>
      <c r="B331" s="44" t="s">
        <v>15</v>
      </c>
      <c r="C331" s="13" t="s">
        <v>422</v>
      </c>
      <c r="D331" s="7">
        <v>166847</v>
      </c>
      <c r="E331" s="17"/>
      <c r="F331" s="17">
        <f>SUM(D331:E331)</f>
        <v>166847</v>
      </c>
      <c r="G331" s="7"/>
      <c r="H331" s="17"/>
      <c r="I331" s="17">
        <f>SUM(G331:H331)</f>
        <v>0</v>
      </c>
      <c r="J331" s="7"/>
      <c r="K331" s="17"/>
      <c r="L331" s="17">
        <f>SUM(J331:K331)</f>
        <v>0</v>
      </c>
    </row>
    <row r="332" spans="1:12" ht="33.75" customHeight="1" outlineLevel="7" x14ac:dyDescent="0.2">
      <c r="A332" s="43" t="s">
        <v>739</v>
      </c>
      <c r="B332" s="43"/>
      <c r="C332" s="10" t="s">
        <v>653</v>
      </c>
      <c r="D332" s="16">
        <f>D333</f>
        <v>18520</v>
      </c>
      <c r="E332" s="16">
        <f t="shared" ref="E332:F332" si="744">E333</f>
        <v>0</v>
      </c>
      <c r="F332" s="16">
        <f t="shared" si="744"/>
        <v>18520</v>
      </c>
      <c r="G332" s="16"/>
      <c r="H332" s="16">
        <f t="shared" ref="H332" si="745">H333</f>
        <v>0</v>
      </c>
      <c r="I332" s="16">
        <f t="shared" ref="I332" si="746">I333</f>
        <v>0</v>
      </c>
      <c r="J332" s="16"/>
      <c r="K332" s="16">
        <f t="shared" ref="K332" si="747">K333</f>
        <v>0</v>
      </c>
      <c r="L332" s="16">
        <f t="shared" ref="L332" si="748">L333</f>
        <v>0</v>
      </c>
    </row>
    <row r="333" spans="1:12" ht="33.75" customHeight="1" outlineLevel="7" x14ac:dyDescent="0.2">
      <c r="A333" s="44" t="s">
        <v>739</v>
      </c>
      <c r="B333" s="44" t="s">
        <v>15</v>
      </c>
      <c r="C333" s="13" t="s">
        <v>422</v>
      </c>
      <c r="D333" s="7">
        <v>18520</v>
      </c>
      <c r="E333" s="17"/>
      <c r="F333" s="17">
        <f>SUM(D333:E333)</f>
        <v>18520</v>
      </c>
      <c r="G333" s="7"/>
      <c r="H333" s="17"/>
      <c r="I333" s="17">
        <f>SUM(G333:H333)</f>
        <v>0</v>
      </c>
      <c r="J333" s="7"/>
      <c r="K333" s="17"/>
      <c r="L333" s="17">
        <f>SUM(J333:K333)</f>
        <v>0</v>
      </c>
    </row>
    <row r="334" spans="1:12" ht="45.75" customHeight="1" outlineLevel="7" x14ac:dyDescent="0.2">
      <c r="A334" s="43" t="s">
        <v>739</v>
      </c>
      <c r="B334" s="43"/>
      <c r="C334" s="10" t="s">
        <v>703</v>
      </c>
      <c r="D334" s="16">
        <f>D335</f>
        <v>37095.699999999997</v>
      </c>
      <c r="E334" s="16">
        <f t="shared" ref="E334:F334" si="749">E335</f>
        <v>0</v>
      </c>
      <c r="F334" s="16">
        <f t="shared" si="749"/>
        <v>37095.699999999997</v>
      </c>
      <c r="G334" s="16"/>
      <c r="H334" s="16">
        <f t="shared" ref="H334" si="750">H335</f>
        <v>0</v>
      </c>
      <c r="I334" s="16">
        <f t="shared" ref="I334" si="751">I335</f>
        <v>0</v>
      </c>
      <c r="J334" s="16"/>
      <c r="K334" s="16">
        <f t="shared" ref="K334" si="752">K335</f>
        <v>0</v>
      </c>
      <c r="L334" s="16">
        <f t="shared" ref="L334" si="753">L335</f>
        <v>0</v>
      </c>
    </row>
    <row r="335" spans="1:12" ht="33.75" customHeight="1" outlineLevel="7" x14ac:dyDescent="0.2">
      <c r="A335" s="44" t="s">
        <v>739</v>
      </c>
      <c r="B335" s="44" t="s">
        <v>15</v>
      </c>
      <c r="C335" s="13" t="s">
        <v>422</v>
      </c>
      <c r="D335" s="7">
        <v>37095.699999999997</v>
      </c>
      <c r="E335" s="17"/>
      <c r="F335" s="17">
        <f>SUM(D335:E335)</f>
        <v>37095.699999999997</v>
      </c>
      <c r="G335" s="7"/>
      <c r="H335" s="17"/>
      <c r="I335" s="17">
        <f>SUM(G335:H335)</f>
        <v>0</v>
      </c>
      <c r="J335" s="7"/>
      <c r="K335" s="17"/>
      <c r="L335" s="17">
        <f>SUM(J335:K335)</f>
        <v>0</v>
      </c>
    </row>
    <row r="336" spans="1:12" ht="24" customHeight="1" outlineLevel="7" x14ac:dyDescent="0.2">
      <c r="A336" s="41" t="s">
        <v>454</v>
      </c>
      <c r="B336" s="41"/>
      <c r="C336" s="21" t="s">
        <v>193</v>
      </c>
      <c r="D336" s="16">
        <f>D337</f>
        <v>208.36588</v>
      </c>
      <c r="E336" s="16">
        <f t="shared" ref="E336:F337" si="754">E337</f>
        <v>0</v>
      </c>
      <c r="F336" s="16">
        <f t="shared" si="754"/>
        <v>208.36588</v>
      </c>
      <c r="G336" s="16">
        <f t="shared" ref="G336" si="755">G337</f>
        <v>202.43949000000001</v>
      </c>
      <c r="H336" s="16">
        <f t="shared" ref="H336:H337" si="756">H337</f>
        <v>0</v>
      </c>
      <c r="I336" s="16">
        <f t="shared" ref="I336:I337" si="757">I337</f>
        <v>202.43949000000001</v>
      </c>
      <c r="J336" s="16"/>
      <c r="K336" s="16">
        <f t="shared" ref="K336:K337" si="758">K337</f>
        <v>0</v>
      </c>
      <c r="L336" s="16">
        <f t="shared" ref="L336:L337" si="759">L337</f>
        <v>0</v>
      </c>
    </row>
    <row r="337" spans="1:12" ht="46.5" customHeight="1" outlineLevel="7" x14ac:dyDescent="0.2">
      <c r="A337" s="43" t="s">
        <v>713</v>
      </c>
      <c r="B337" s="43"/>
      <c r="C337" s="10" t="s">
        <v>712</v>
      </c>
      <c r="D337" s="6">
        <f>D338</f>
        <v>208.36588</v>
      </c>
      <c r="E337" s="6">
        <f t="shared" si="754"/>
        <v>0</v>
      </c>
      <c r="F337" s="6">
        <f t="shared" si="754"/>
        <v>208.36588</v>
      </c>
      <c r="G337" s="6">
        <f t="shared" ref="G337" si="760">G338</f>
        <v>202.43949000000001</v>
      </c>
      <c r="H337" s="6">
        <f t="shared" si="756"/>
        <v>0</v>
      </c>
      <c r="I337" s="6">
        <f t="shared" si="757"/>
        <v>202.43949000000001</v>
      </c>
      <c r="J337" s="6"/>
      <c r="K337" s="6">
        <f t="shared" si="758"/>
        <v>0</v>
      </c>
      <c r="L337" s="6">
        <f t="shared" si="759"/>
        <v>0</v>
      </c>
    </row>
    <row r="338" spans="1:12" ht="35.25" customHeight="1" outlineLevel="7" x14ac:dyDescent="0.2">
      <c r="A338" s="44" t="s">
        <v>713</v>
      </c>
      <c r="B338" s="42" t="s">
        <v>109</v>
      </c>
      <c r="C338" s="22" t="s">
        <v>110</v>
      </c>
      <c r="D338" s="7">
        <f>D340+D341+D342</f>
        <v>208.36588</v>
      </c>
      <c r="E338" s="7">
        <f t="shared" ref="E338:F338" si="761">E340+E341+E342</f>
        <v>0</v>
      </c>
      <c r="F338" s="7">
        <f t="shared" si="761"/>
        <v>208.36588</v>
      </c>
      <c r="G338" s="7">
        <f t="shared" ref="G338:I338" si="762">G340+G341+G342</f>
        <v>202.43949000000001</v>
      </c>
      <c r="H338" s="7">
        <f t="shared" si="762"/>
        <v>0</v>
      </c>
      <c r="I338" s="7">
        <f t="shared" si="762"/>
        <v>202.43949000000001</v>
      </c>
      <c r="J338" s="7"/>
      <c r="K338" s="7">
        <f t="shared" ref="K338:L338" si="763">K340+K341+K342</f>
        <v>0</v>
      </c>
      <c r="L338" s="7">
        <f t="shared" si="763"/>
        <v>0</v>
      </c>
    </row>
    <row r="339" spans="1:12" ht="21" customHeight="1" outlineLevel="7" x14ac:dyDescent="0.2">
      <c r="A339" s="44"/>
      <c r="B339" s="44"/>
      <c r="C339" s="140" t="s">
        <v>438</v>
      </c>
      <c r="D339" s="7"/>
      <c r="E339" s="7"/>
      <c r="F339" s="7"/>
      <c r="G339" s="7"/>
      <c r="H339" s="7"/>
      <c r="I339" s="7"/>
      <c r="J339" s="7"/>
      <c r="K339" s="7"/>
      <c r="L339" s="7"/>
    </row>
    <row r="340" spans="1:12" ht="48.75" customHeight="1" outlineLevel="7" x14ac:dyDescent="0.2">
      <c r="A340" s="44"/>
      <c r="B340" s="44"/>
      <c r="C340" s="13" t="s">
        <v>714</v>
      </c>
      <c r="D340" s="7">
        <v>208.36588</v>
      </c>
      <c r="E340" s="17"/>
      <c r="F340" s="17">
        <f>SUM(D340:E340)</f>
        <v>208.36588</v>
      </c>
      <c r="G340" s="7"/>
      <c r="H340" s="17"/>
      <c r="I340" s="17">
        <f>SUM(G340:H340)</f>
        <v>0</v>
      </c>
      <c r="J340" s="7"/>
      <c r="K340" s="17"/>
      <c r="L340" s="17">
        <f>SUM(J340:K340)</f>
        <v>0</v>
      </c>
    </row>
    <row r="341" spans="1:12" ht="35.25" customHeight="1" outlineLevel="7" x14ac:dyDescent="0.2">
      <c r="A341" s="44"/>
      <c r="B341" s="44"/>
      <c r="C341" s="13" t="s">
        <v>715</v>
      </c>
      <c r="D341" s="7"/>
      <c r="E341" s="7"/>
      <c r="F341" s="7"/>
      <c r="G341" s="7">
        <v>84.09836</v>
      </c>
      <c r="H341" s="17"/>
      <c r="I341" s="17">
        <f t="shared" ref="I341:I342" si="764">SUM(G341:H341)</f>
        <v>84.09836</v>
      </c>
      <c r="J341" s="7"/>
      <c r="K341" s="7"/>
      <c r="L341" s="7"/>
    </row>
    <row r="342" spans="1:12" ht="35.25" customHeight="1" outlineLevel="7" x14ac:dyDescent="0.2">
      <c r="A342" s="44"/>
      <c r="B342" s="44"/>
      <c r="C342" s="13" t="s">
        <v>716</v>
      </c>
      <c r="D342" s="7"/>
      <c r="E342" s="7"/>
      <c r="F342" s="7"/>
      <c r="G342" s="7">
        <v>118.34113000000001</v>
      </c>
      <c r="H342" s="17"/>
      <c r="I342" s="17">
        <f t="shared" si="764"/>
        <v>118.34113000000001</v>
      </c>
      <c r="J342" s="7"/>
      <c r="K342" s="7"/>
      <c r="L342" s="7"/>
    </row>
    <row r="343" spans="1:12" ht="35.25" customHeight="1" outlineLevel="7" x14ac:dyDescent="0.2">
      <c r="A343" s="43" t="s">
        <v>717</v>
      </c>
      <c r="B343" s="44"/>
      <c r="C343" s="10" t="s">
        <v>711</v>
      </c>
      <c r="D343" s="6"/>
      <c r="E343" s="6"/>
      <c r="F343" s="6"/>
      <c r="G343" s="6">
        <f>G344+G346</f>
        <v>7999.7259999999997</v>
      </c>
      <c r="H343" s="6">
        <f t="shared" ref="H343:I343" si="765">H344+H346</f>
        <v>0</v>
      </c>
      <c r="I343" s="6">
        <f t="shared" si="765"/>
        <v>7999.7259999999997</v>
      </c>
      <c r="J343" s="6"/>
      <c r="K343" s="6"/>
      <c r="L343" s="6"/>
    </row>
    <row r="344" spans="1:12" ht="35.25" customHeight="1" outlineLevel="7" x14ac:dyDescent="0.2">
      <c r="A344" s="43" t="s">
        <v>719</v>
      </c>
      <c r="B344" s="43"/>
      <c r="C344" s="10" t="s">
        <v>718</v>
      </c>
      <c r="D344" s="6"/>
      <c r="E344" s="6"/>
      <c r="F344" s="6"/>
      <c r="G344" s="6">
        <f t="shared" ref="G344:I344" si="766">G345</f>
        <v>1999.9314999999999</v>
      </c>
      <c r="H344" s="6">
        <f t="shared" si="766"/>
        <v>0</v>
      </c>
      <c r="I344" s="6">
        <f t="shared" si="766"/>
        <v>1999.9314999999999</v>
      </c>
      <c r="J344" s="6"/>
      <c r="K344" s="6"/>
      <c r="L344" s="6"/>
    </row>
    <row r="345" spans="1:12" ht="35.25" customHeight="1" outlineLevel="7" x14ac:dyDescent="0.2">
      <c r="A345" s="44" t="s">
        <v>719</v>
      </c>
      <c r="B345" s="44" t="s">
        <v>65</v>
      </c>
      <c r="C345" s="11" t="s">
        <v>66</v>
      </c>
      <c r="D345" s="7"/>
      <c r="E345" s="7"/>
      <c r="F345" s="7"/>
      <c r="G345" s="7">
        <v>1999.9314999999999</v>
      </c>
      <c r="H345" s="17"/>
      <c r="I345" s="17">
        <f>SUM(G345:H345)</f>
        <v>1999.9314999999999</v>
      </c>
      <c r="J345" s="7"/>
      <c r="K345" s="7"/>
      <c r="L345" s="7"/>
    </row>
    <row r="346" spans="1:12" ht="35.25" customHeight="1" outlineLevel="7" x14ac:dyDescent="0.2">
      <c r="A346" s="43" t="s">
        <v>719</v>
      </c>
      <c r="B346" s="44"/>
      <c r="C346" s="10" t="s">
        <v>720</v>
      </c>
      <c r="D346" s="6"/>
      <c r="E346" s="6"/>
      <c r="F346" s="6"/>
      <c r="G346" s="6">
        <f>G347</f>
        <v>5999.7945</v>
      </c>
      <c r="H346" s="6">
        <f t="shared" ref="H346:I346" si="767">H347</f>
        <v>0</v>
      </c>
      <c r="I346" s="6">
        <f t="shared" si="767"/>
        <v>5999.7945</v>
      </c>
      <c r="J346" s="6"/>
      <c r="K346" s="6"/>
      <c r="L346" s="6"/>
    </row>
    <row r="347" spans="1:12" ht="35.25" customHeight="1" outlineLevel="7" x14ac:dyDescent="0.2">
      <c r="A347" s="44" t="s">
        <v>719</v>
      </c>
      <c r="B347" s="44" t="s">
        <v>65</v>
      </c>
      <c r="C347" s="11" t="s">
        <v>66</v>
      </c>
      <c r="D347" s="7"/>
      <c r="E347" s="7"/>
      <c r="F347" s="7"/>
      <c r="G347" s="7">
        <v>5999.7945</v>
      </c>
      <c r="H347" s="17"/>
      <c r="I347" s="17">
        <f>SUM(G347:H347)</f>
        <v>5999.7945</v>
      </c>
      <c r="J347" s="7"/>
      <c r="K347" s="7"/>
      <c r="L347" s="7"/>
    </row>
    <row r="348" spans="1:12" ht="31.5" outlineLevel="3" x14ac:dyDescent="0.2">
      <c r="A348" s="41" t="s">
        <v>149</v>
      </c>
      <c r="B348" s="41"/>
      <c r="C348" s="21" t="s">
        <v>150</v>
      </c>
      <c r="D348" s="16">
        <f>D349+D354+D363</f>
        <v>248739</v>
      </c>
      <c r="E348" s="16">
        <f t="shared" ref="E348:F348" si="768">E349+E354+E363</f>
        <v>0</v>
      </c>
      <c r="F348" s="16">
        <f t="shared" si="768"/>
        <v>248739</v>
      </c>
      <c r="G348" s="16">
        <f>G349+G354+G363</f>
        <v>348782.32199999999</v>
      </c>
      <c r="H348" s="16">
        <f t="shared" ref="H348" si="769">H349+H354+H363</f>
        <v>0</v>
      </c>
      <c r="I348" s="16">
        <f t="shared" ref="I348" si="770">I349+I354+I363</f>
        <v>348782.32199999999</v>
      </c>
      <c r="J348" s="16">
        <f>J349+J354+J363</f>
        <v>231481.8</v>
      </c>
      <c r="K348" s="16">
        <f t="shared" ref="K348" si="771">K349+K354+K363</f>
        <v>0</v>
      </c>
      <c r="L348" s="16">
        <f t="shared" ref="L348" si="772">L349+L354+L363</f>
        <v>231481.8</v>
      </c>
    </row>
    <row r="349" spans="1:12" ht="31.5" outlineLevel="4" x14ac:dyDescent="0.2">
      <c r="A349" s="41" t="s">
        <v>151</v>
      </c>
      <c r="B349" s="41"/>
      <c r="C349" s="21" t="s">
        <v>152</v>
      </c>
      <c r="D349" s="16">
        <f>D350+D352</f>
        <v>157421.1</v>
      </c>
      <c r="E349" s="16">
        <f t="shared" ref="E349:F349" si="773">E350+E352</f>
        <v>0</v>
      </c>
      <c r="F349" s="16">
        <f t="shared" si="773"/>
        <v>157421.1</v>
      </c>
      <c r="G349" s="16">
        <f t="shared" ref="G349:J349" si="774">G350+G352</f>
        <v>157726.1</v>
      </c>
      <c r="H349" s="16">
        <f t="shared" ref="H349" si="775">H350+H352</f>
        <v>0</v>
      </c>
      <c r="I349" s="16">
        <f t="shared" ref="I349" si="776">I350+I352</f>
        <v>157726.1</v>
      </c>
      <c r="J349" s="16">
        <f t="shared" si="774"/>
        <v>157726.1</v>
      </c>
      <c r="K349" s="16">
        <f t="shared" ref="K349" si="777">K350+K352</f>
        <v>0</v>
      </c>
      <c r="L349" s="16">
        <f t="shared" ref="L349" si="778">L350+L352</f>
        <v>157726.1</v>
      </c>
    </row>
    <row r="350" spans="1:12" ht="15.75" outlineLevel="5" x14ac:dyDescent="0.2">
      <c r="A350" s="41" t="s">
        <v>153</v>
      </c>
      <c r="B350" s="41"/>
      <c r="C350" s="21" t="s">
        <v>154</v>
      </c>
      <c r="D350" s="16">
        <f t="shared" ref="D350:L350" si="779">D351</f>
        <v>122811.8</v>
      </c>
      <c r="E350" s="16">
        <f t="shared" si="779"/>
        <v>0</v>
      </c>
      <c r="F350" s="16">
        <f t="shared" si="779"/>
        <v>122811.8</v>
      </c>
      <c r="G350" s="16">
        <f t="shared" si="779"/>
        <v>123116.8</v>
      </c>
      <c r="H350" s="16">
        <f t="shared" si="779"/>
        <v>0</v>
      </c>
      <c r="I350" s="16">
        <f t="shared" si="779"/>
        <v>123116.8</v>
      </c>
      <c r="J350" s="16">
        <f t="shared" si="779"/>
        <v>123116.8</v>
      </c>
      <c r="K350" s="16">
        <f t="shared" si="779"/>
        <v>0</v>
      </c>
      <c r="L350" s="16">
        <f t="shared" si="779"/>
        <v>123116.8</v>
      </c>
    </row>
    <row r="351" spans="1:12" ht="31.5" outlineLevel="7" x14ac:dyDescent="0.2">
      <c r="A351" s="42" t="s">
        <v>153</v>
      </c>
      <c r="B351" s="42" t="s">
        <v>65</v>
      </c>
      <c r="C351" s="22" t="s">
        <v>66</v>
      </c>
      <c r="D351" s="7">
        <f>123116.8-305</f>
        <v>122811.8</v>
      </c>
      <c r="E351" s="17"/>
      <c r="F351" s="17">
        <f>SUM(D351:E351)</f>
        <v>122811.8</v>
      </c>
      <c r="G351" s="17">
        <v>123116.8</v>
      </c>
      <c r="H351" s="17"/>
      <c r="I351" s="17">
        <f>SUM(G351:H351)</f>
        <v>123116.8</v>
      </c>
      <c r="J351" s="17">
        <v>123116.8</v>
      </c>
      <c r="K351" s="17"/>
      <c r="L351" s="17">
        <f>SUM(J351:K351)</f>
        <v>123116.8</v>
      </c>
    </row>
    <row r="352" spans="1:12" ht="15.75" outlineLevel="5" x14ac:dyDescent="0.2">
      <c r="A352" s="41" t="s">
        <v>210</v>
      </c>
      <c r="B352" s="41"/>
      <c r="C352" s="21" t="s">
        <v>211</v>
      </c>
      <c r="D352" s="16">
        <f>D353</f>
        <v>34609.300000000003</v>
      </c>
      <c r="E352" s="16">
        <f t="shared" ref="E352:F352" si="780">E353</f>
        <v>0</v>
      </c>
      <c r="F352" s="16">
        <f t="shared" si="780"/>
        <v>34609.300000000003</v>
      </c>
      <c r="G352" s="16">
        <f>G353</f>
        <v>34609.300000000003</v>
      </c>
      <c r="H352" s="16">
        <f t="shared" ref="H352" si="781">H353</f>
        <v>0</v>
      </c>
      <c r="I352" s="16">
        <f t="shared" ref="I352" si="782">I353</f>
        <v>34609.300000000003</v>
      </c>
      <c r="J352" s="16">
        <f>J353</f>
        <v>34609.300000000003</v>
      </c>
      <c r="K352" s="16">
        <f t="shared" ref="K352" si="783">K353</f>
        <v>0</v>
      </c>
      <c r="L352" s="16">
        <f t="shared" ref="L352" si="784">L353</f>
        <v>34609.300000000003</v>
      </c>
    </row>
    <row r="353" spans="1:12" ht="31.5" outlineLevel="7" x14ac:dyDescent="0.2">
      <c r="A353" s="42" t="s">
        <v>210</v>
      </c>
      <c r="B353" s="42" t="s">
        <v>65</v>
      </c>
      <c r="C353" s="22" t="s">
        <v>66</v>
      </c>
      <c r="D353" s="17">
        <v>34609.300000000003</v>
      </c>
      <c r="E353" s="17"/>
      <c r="F353" s="17">
        <f>SUM(D353:E353)</f>
        <v>34609.300000000003</v>
      </c>
      <c r="G353" s="17">
        <v>34609.300000000003</v>
      </c>
      <c r="H353" s="17"/>
      <c r="I353" s="17">
        <f>SUM(G353:H353)</f>
        <v>34609.300000000003</v>
      </c>
      <c r="J353" s="17">
        <v>34609.300000000003</v>
      </c>
      <c r="K353" s="17"/>
      <c r="L353" s="17">
        <f>SUM(J353:K353)</f>
        <v>34609.300000000003</v>
      </c>
    </row>
    <row r="354" spans="1:12" ht="34.5" customHeight="1" outlineLevel="4" x14ac:dyDescent="0.2">
      <c r="A354" s="41" t="s">
        <v>155</v>
      </c>
      <c r="B354" s="41"/>
      <c r="C354" s="21" t="s">
        <v>580</v>
      </c>
      <c r="D354" s="16">
        <f>D357+D360+D355</f>
        <v>91317.9</v>
      </c>
      <c r="E354" s="16">
        <f t="shared" ref="E354:F354" si="785">E357+E360+E355</f>
        <v>0</v>
      </c>
      <c r="F354" s="16">
        <f t="shared" si="785"/>
        <v>91317.9</v>
      </c>
      <c r="G354" s="16">
        <f t="shared" ref="G354:J354" si="786">G357+G360+G355</f>
        <v>168834</v>
      </c>
      <c r="H354" s="16">
        <f t="shared" ref="H354" si="787">H357+H360+H355</f>
        <v>0</v>
      </c>
      <c r="I354" s="16">
        <f t="shared" ref="I354" si="788">I357+I360+I355</f>
        <v>168834</v>
      </c>
      <c r="J354" s="16">
        <f t="shared" si="786"/>
        <v>73755.7</v>
      </c>
      <c r="K354" s="16">
        <f t="shared" ref="K354" si="789">K357+K360+K355</f>
        <v>0</v>
      </c>
      <c r="L354" s="16">
        <f t="shared" ref="L354" si="790">L357+L360+L355</f>
        <v>73755.7</v>
      </c>
    </row>
    <row r="355" spans="1:12" ht="34.5" customHeight="1" outlineLevel="4" x14ac:dyDescent="0.2">
      <c r="A355" s="41" t="s">
        <v>766</v>
      </c>
      <c r="B355" s="41"/>
      <c r="C355" s="21" t="s">
        <v>767</v>
      </c>
      <c r="D355" s="16">
        <f>D356</f>
        <v>305</v>
      </c>
      <c r="E355" s="16">
        <f t="shared" ref="E355:F355" si="791">E356</f>
        <v>0</v>
      </c>
      <c r="F355" s="16">
        <f t="shared" si="791"/>
        <v>305</v>
      </c>
      <c r="G355" s="16"/>
      <c r="H355" s="16">
        <f t="shared" ref="H355" si="792">H356</f>
        <v>0</v>
      </c>
      <c r="I355" s="16">
        <f t="shared" ref="I355" si="793">I356</f>
        <v>0</v>
      </c>
      <c r="J355" s="16"/>
      <c r="K355" s="16">
        <f t="shared" ref="K355" si="794">K356</f>
        <v>0</v>
      </c>
      <c r="L355" s="16">
        <f t="shared" ref="L355" si="795">L356</f>
        <v>0</v>
      </c>
    </row>
    <row r="356" spans="1:12" ht="34.5" customHeight="1" outlineLevel="4" x14ac:dyDescent="0.2">
      <c r="A356" s="42" t="s">
        <v>766</v>
      </c>
      <c r="B356" s="42" t="s">
        <v>65</v>
      </c>
      <c r="C356" s="22" t="s">
        <v>66</v>
      </c>
      <c r="D356" s="17">
        <v>305</v>
      </c>
      <c r="E356" s="17"/>
      <c r="F356" s="17">
        <f>SUM(D356:E356)</f>
        <v>305</v>
      </c>
      <c r="G356" s="17"/>
      <c r="H356" s="17"/>
      <c r="I356" s="17">
        <f>SUM(G356:H356)</f>
        <v>0</v>
      </c>
      <c r="J356" s="17"/>
      <c r="K356" s="17"/>
      <c r="L356" s="17">
        <f>SUM(J356:K356)</f>
        <v>0</v>
      </c>
    </row>
    <row r="357" spans="1:12" ht="63.75" customHeight="1" outlineLevel="5" x14ac:dyDescent="0.2">
      <c r="A357" s="41" t="s">
        <v>156</v>
      </c>
      <c r="B357" s="41"/>
      <c r="C357" s="21" t="s">
        <v>415</v>
      </c>
      <c r="D357" s="6">
        <f>D359+D358</f>
        <v>23286.9</v>
      </c>
      <c r="E357" s="6">
        <f t="shared" ref="E357:F357" si="796">E359+E358</f>
        <v>0</v>
      </c>
      <c r="F357" s="6">
        <f t="shared" si="796"/>
        <v>23286.9</v>
      </c>
      <c r="G357" s="6">
        <f t="shared" ref="G357:J357" si="797">G359+G358</f>
        <v>102391.8</v>
      </c>
      <c r="H357" s="6">
        <f t="shared" ref="H357" si="798">H359+H358</f>
        <v>0</v>
      </c>
      <c r="I357" s="6">
        <f t="shared" ref="I357" si="799">I359+I358</f>
        <v>102391.8</v>
      </c>
      <c r="J357" s="6">
        <f t="shared" si="797"/>
        <v>7313.5</v>
      </c>
      <c r="K357" s="6">
        <f t="shared" ref="K357" si="800">K359+K358</f>
        <v>0</v>
      </c>
      <c r="L357" s="6">
        <f t="shared" ref="L357" si="801">L359+L358</f>
        <v>7313.5</v>
      </c>
    </row>
    <row r="358" spans="1:12" ht="30.75" customHeight="1" outlineLevel="5" x14ac:dyDescent="0.2">
      <c r="A358" s="42" t="s">
        <v>156</v>
      </c>
      <c r="B358" s="42" t="s">
        <v>109</v>
      </c>
      <c r="C358" s="22" t="s">
        <v>110</v>
      </c>
      <c r="D358" s="7">
        <v>20211.900000000001</v>
      </c>
      <c r="E358" s="17"/>
      <c r="F358" s="17">
        <f>SUM(D358:E358)</f>
        <v>20211.900000000001</v>
      </c>
      <c r="G358" s="7">
        <v>95078.3</v>
      </c>
      <c r="H358" s="17"/>
      <c r="I358" s="17">
        <f>SUM(G358:H358)</f>
        <v>95078.3</v>
      </c>
      <c r="J358" s="6"/>
      <c r="K358" s="17"/>
      <c r="L358" s="17">
        <f>SUM(J358:K358)</f>
        <v>0</v>
      </c>
    </row>
    <row r="359" spans="1:12" ht="31.5" outlineLevel="7" x14ac:dyDescent="0.2">
      <c r="A359" s="42" t="s">
        <v>156</v>
      </c>
      <c r="B359" s="42" t="s">
        <v>65</v>
      </c>
      <c r="C359" s="22" t="s">
        <v>66</v>
      </c>
      <c r="D359" s="7">
        <v>3075</v>
      </c>
      <c r="E359" s="17"/>
      <c r="F359" s="17">
        <f>SUM(D359:E359)</f>
        <v>3075</v>
      </c>
      <c r="G359" s="7">
        <v>7313.5</v>
      </c>
      <c r="H359" s="17"/>
      <c r="I359" s="17">
        <f>SUM(G359:H359)</f>
        <v>7313.5</v>
      </c>
      <c r="J359" s="7">
        <v>7313.5</v>
      </c>
      <c r="K359" s="17"/>
      <c r="L359" s="17">
        <f>SUM(J359:K359)</f>
        <v>7313.5</v>
      </c>
    </row>
    <row r="360" spans="1:12" ht="63" outlineLevel="5" x14ac:dyDescent="0.2">
      <c r="A360" s="41" t="s">
        <v>156</v>
      </c>
      <c r="B360" s="41"/>
      <c r="C360" s="21" t="s">
        <v>418</v>
      </c>
      <c r="D360" s="6">
        <f>D362+D361</f>
        <v>67726</v>
      </c>
      <c r="E360" s="6">
        <f t="shared" ref="E360:F360" si="802">E362+E361</f>
        <v>0</v>
      </c>
      <c r="F360" s="6">
        <f t="shared" si="802"/>
        <v>67726</v>
      </c>
      <c r="G360" s="6">
        <f t="shared" ref="G360:J360" si="803">G362+G361</f>
        <v>66442.2</v>
      </c>
      <c r="H360" s="6">
        <f t="shared" ref="H360" si="804">H362+H361</f>
        <v>0</v>
      </c>
      <c r="I360" s="6">
        <f t="shared" ref="I360" si="805">I362+I361</f>
        <v>66442.2</v>
      </c>
      <c r="J360" s="6">
        <f t="shared" si="803"/>
        <v>66442.2</v>
      </c>
      <c r="K360" s="6">
        <f t="shared" ref="K360" si="806">K362+K361</f>
        <v>0</v>
      </c>
      <c r="L360" s="6">
        <f t="shared" ref="L360" si="807">L362+L361</f>
        <v>66442.2</v>
      </c>
    </row>
    <row r="361" spans="1:12" ht="31.5" outlineLevel="5" x14ac:dyDescent="0.2">
      <c r="A361" s="42" t="s">
        <v>156</v>
      </c>
      <c r="B361" s="42" t="s">
        <v>109</v>
      </c>
      <c r="C361" s="22" t="s">
        <v>110</v>
      </c>
      <c r="D361" s="7">
        <v>40058.800000000003</v>
      </c>
      <c r="E361" s="17"/>
      <c r="F361" s="17">
        <f>SUM(D361:E361)</f>
        <v>40058.800000000003</v>
      </c>
      <c r="G361" s="7">
        <v>31152.5</v>
      </c>
      <c r="H361" s="17"/>
      <c r="I361" s="17">
        <f>SUM(G361:H361)</f>
        <v>31152.5</v>
      </c>
      <c r="J361" s="7"/>
      <c r="K361" s="17"/>
      <c r="L361" s="17">
        <f>SUM(J361:K361)</f>
        <v>0</v>
      </c>
    </row>
    <row r="362" spans="1:12" ht="31.5" outlineLevel="7" x14ac:dyDescent="0.2">
      <c r="A362" s="42" t="s">
        <v>156</v>
      </c>
      <c r="B362" s="42" t="s">
        <v>65</v>
      </c>
      <c r="C362" s="22" t="s">
        <v>66</v>
      </c>
      <c r="D362" s="7">
        <v>27667.200000000001</v>
      </c>
      <c r="E362" s="17"/>
      <c r="F362" s="17">
        <f>SUM(D362:E362)</f>
        <v>27667.200000000001</v>
      </c>
      <c r="G362" s="7">
        <v>35289.699999999997</v>
      </c>
      <c r="H362" s="17"/>
      <c r="I362" s="17">
        <f>SUM(G362:H362)</f>
        <v>35289.699999999997</v>
      </c>
      <c r="J362" s="7">
        <v>66442.2</v>
      </c>
      <c r="K362" s="17"/>
      <c r="L362" s="17">
        <f>SUM(J362:K362)</f>
        <v>66442.2</v>
      </c>
    </row>
    <row r="363" spans="1:12" ht="31.5" outlineLevel="7" x14ac:dyDescent="0.2">
      <c r="A363" s="43" t="s">
        <v>708</v>
      </c>
      <c r="B363" s="44"/>
      <c r="C363" s="10" t="s">
        <v>711</v>
      </c>
      <c r="D363" s="6"/>
      <c r="E363" s="6"/>
      <c r="F363" s="6"/>
      <c r="G363" s="6">
        <f t="shared" ref="G363:I363" si="808">G364+G366</f>
        <v>22222.222000000002</v>
      </c>
      <c r="H363" s="6">
        <f t="shared" si="808"/>
        <v>0</v>
      </c>
      <c r="I363" s="6">
        <f t="shared" si="808"/>
        <v>22222.222000000002</v>
      </c>
      <c r="J363" s="6"/>
      <c r="K363" s="6"/>
      <c r="L363" s="6"/>
    </row>
    <row r="364" spans="1:12" ht="31.5" outlineLevel="7" x14ac:dyDescent="0.2">
      <c r="A364" s="43" t="s">
        <v>710</v>
      </c>
      <c r="B364" s="43"/>
      <c r="C364" s="10" t="s">
        <v>709</v>
      </c>
      <c r="D364" s="6"/>
      <c r="E364" s="6"/>
      <c r="F364" s="6"/>
      <c r="G364" s="6">
        <f t="shared" ref="G364:I364" si="809">G365</f>
        <v>2222.2222000000002</v>
      </c>
      <c r="H364" s="6">
        <f t="shared" si="809"/>
        <v>0</v>
      </c>
      <c r="I364" s="6">
        <f t="shared" si="809"/>
        <v>2222.2222000000002</v>
      </c>
      <c r="J364" s="6"/>
      <c r="K364" s="6"/>
      <c r="L364" s="6"/>
    </row>
    <row r="365" spans="1:12" ht="31.5" outlineLevel="7" x14ac:dyDescent="0.2">
      <c r="A365" s="44" t="s">
        <v>710</v>
      </c>
      <c r="B365" s="44" t="s">
        <v>65</v>
      </c>
      <c r="C365" s="11" t="s">
        <v>66</v>
      </c>
      <c r="D365" s="7"/>
      <c r="E365" s="7"/>
      <c r="F365" s="7"/>
      <c r="G365" s="7">
        <v>2222.2222000000002</v>
      </c>
      <c r="H365" s="17"/>
      <c r="I365" s="17">
        <f>SUM(G365:H365)</f>
        <v>2222.2222000000002</v>
      </c>
      <c r="J365" s="7"/>
      <c r="K365" s="7"/>
      <c r="L365" s="7"/>
    </row>
    <row r="366" spans="1:12" ht="31.5" outlineLevel="7" x14ac:dyDescent="0.2">
      <c r="A366" s="43" t="s">
        <v>710</v>
      </c>
      <c r="B366" s="43"/>
      <c r="C366" s="10" t="s">
        <v>721</v>
      </c>
      <c r="D366" s="6"/>
      <c r="E366" s="6"/>
      <c r="F366" s="6"/>
      <c r="G366" s="6">
        <f t="shared" ref="G366:I366" si="810">G367</f>
        <v>19999.999800000001</v>
      </c>
      <c r="H366" s="6">
        <f t="shared" si="810"/>
        <v>0</v>
      </c>
      <c r="I366" s="6">
        <f t="shared" si="810"/>
        <v>19999.999800000001</v>
      </c>
      <c r="J366" s="6"/>
      <c r="K366" s="6"/>
      <c r="L366" s="6"/>
    </row>
    <row r="367" spans="1:12" ht="31.5" outlineLevel="7" x14ac:dyDescent="0.2">
      <c r="A367" s="44" t="s">
        <v>710</v>
      </c>
      <c r="B367" s="44" t="s">
        <v>65</v>
      </c>
      <c r="C367" s="11" t="s">
        <v>66</v>
      </c>
      <c r="D367" s="6"/>
      <c r="E367" s="6"/>
      <c r="F367" s="6"/>
      <c r="G367" s="7">
        <v>19999.999800000001</v>
      </c>
      <c r="H367" s="17"/>
      <c r="I367" s="17">
        <f>SUM(G367:H367)</f>
        <v>19999.999800000001</v>
      </c>
      <c r="J367" s="6"/>
      <c r="K367" s="6"/>
      <c r="L367" s="6"/>
    </row>
    <row r="368" spans="1:12" ht="31.5" outlineLevel="3" x14ac:dyDescent="0.2">
      <c r="A368" s="41" t="s">
        <v>169</v>
      </c>
      <c r="B368" s="41"/>
      <c r="C368" s="21" t="s">
        <v>170</v>
      </c>
      <c r="D368" s="16">
        <f>D369+D382</f>
        <v>119039.84</v>
      </c>
      <c r="E368" s="16">
        <f t="shared" ref="E368:F368" si="811">E369+E382</f>
        <v>-904.3</v>
      </c>
      <c r="F368" s="16">
        <f t="shared" si="811"/>
        <v>118135.54000000001</v>
      </c>
      <c r="G368" s="16">
        <f>G369+G382</f>
        <v>29414.739999999998</v>
      </c>
      <c r="H368" s="16">
        <f t="shared" ref="H368" si="812">H369+H382</f>
        <v>0</v>
      </c>
      <c r="I368" s="16">
        <f t="shared" ref="I368" si="813">I369+I382</f>
        <v>29414.739999999998</v>
      </c>
      <c r="J368" s="16">
        <f>J369+J382</f>
        <v>20414.739999999998</v>
      </c>
      <c r="K368" s="16">
        <f t="shared" ref="K368" si="814">K369+K382</f>
        <v>0</v>
      </c>
      <c r="L368" s="16">
        <f t="shared" ref="L368" si="815">L369+L382</f>
        <v>20414.739999999998</v>
      </c>
    </row>
    <row r="369" spans="1:15" ht="24" customHeight="1" outlineLevel="4" x14ac:dyDescent="0.2">
      <c r="A369" s="41" t="s">
        <v>171</v>
      </c>
      <c r="B369" s="41"/>
      <c r="C369" s="21" t="s">
        <v>172</v>
      </c>
      <c r="D369" s="16">
        <f>D370+D373+D376+D378+D380</f>
        <v>47121.24</v>
      </c>
      <c r="E369" s="16">
        <f t="shared" ref="E369:F369" si="816">E370+E373+E376+E378+E380</f>
        <v>-904.3</v>
      </c>
      <c r="F369" s="16">
        <f t="shared" si="816"/>
        <v>46216.94</v>
      </c>
      <c r="G369" s="16">
        <f>G370+G373+G376+G378+G380</f>
        <v>29414.739999999998</v>
      </c>
      <c r="H369" s="16">
        <f t="shared" ref="H369" si="817">H370+H373+H376+H378+H380</f>
        <v>0</v>
      </c>
      <c r="I369" s="16">
        <f t="shared" ref="I369" si="818">I370+I373+I376+I378+I380</f>
        <v>29414.739999999998</v>
      </c>
      <c r="J369" s="16">
        <f>J370+J373+J376+J378+J380</f>
        <v>20414.739999999998</v>
      </c>
      <c r="K369" s="16">
        <f t="shared" ref="K369" si="819">K370+K373+K376+K378+K380</f>
        <v>0</v>
      </c>
      <c r="L369" s="16">
        <f t="shared" ref="L369" si="820">L370+L373+L376+L378+L380</f>
        <v>20414.739999999998</v>
      </c>
    </row>
    <row r="370" spans="1:15" ht="31.5" outlineLevel="5" x14ac:dyDescent="0.2">
      <c r="A370" s="41" t="s">
        <v>173</v>
      </c>
      <c r="B370" s="41"/>
      <c r="C370" s="21" t="s">
        <v>174</v>
      </c>
      <c r="D370" s="16">
        <f>D372+D371</f>
        <v>3187.1</v>
      </c>
      <c r="E370" s="16">
        <f t="shared" ref="E370:F370" si="821">E372+E371</f>
        <v>0</v>
      </c>
      <c r="F370" s="16">
        <f t="shared" si="821"/>
        <v>3187.1</v>
      </c>
      <c r="G370" s="16">
        <f t="shared" ref="G370:J370" si="822">G372+G371</f>
        <v>3187.1</v>
      </c>
      <c r="H370" s="16">
        <f t="shared" ref="H370" si="823">H372+H371</f>
        <v>0</v>
      </c>
      <c r="I370" s="16">
        <f t="shared" ref="I370" si="824">I372+I371</f>
        <v>3187.1</v>
      </c>
      <c r="J370" s="16">
        <f t="shared" si="822"/>
        <v>3187.1</v>
      </c>
      <c r="K370" s="16">
        <f t="shared" ref="K370" si="825">K372+K371</f>
        <v>0</v>
      </c>
      <c r="L370" s="16">
        <f t="shared" ref="L370" si="826">L372+L371</f>
        <v>3187.1</v>
      </c>
    </row>
    <row r="371" spans="1:15" ht="31.5" outlineLevel="5" x14ac:dyDescent="0.2">
      <c r="A371" s="42" t="s">
        <v>173</v>
      </c>
      <c r="B371" s="42" t="s">
        <v>7</v>
      </c>
      <c r="C371" s="22" t="s">
        <v>8</v>
      </c>
      <c r="D371" s="17">
        <v>300</v>
      </c>
      <c r="E371" s="17"/>
      <c r="F371" s="17">
        <f>SUM(D371:E371)</f>
        <v>300</v>
      </c>
      <c r="G371" s="17">
        <v>300</v>
      </c>
      <c r="H371" s="17"/>
      <c r="I371" s="17">
        <f>SUM(G371:H371)</f>
        <v>300</v>
      </c>
      <c r="J371" s="17">
        <v>300</v>
      </c>
      <c r="K371" s="17"/>
      <c r="L371" s="17">
        <f>SUM(J371:K371)</f>
        <v>300</v>
      </c>
    </row>
    <row r="372" spans="1:15" ht="18" customHeight="1" outlineLevel="7" x14ac:dyDescent="0.2">
      <c r="A372" s="42" t="s">
        <v>173</v>
      </c>
      <c r="B372" s="42" t="s">
        <v>15</v>
      </c>
      <c r="C372" s="22" t="s">
        <v>16</v>
      </c>
      <c r="D372" s="7">
        <v>2887.1</v>
      </c>
      <c r="E372" s="17"/>
      <c r="F372" s="17">
        <f>SUM(D372:E372)</f>
        <v>2887.1</v>
      </c>
      <c r="G372" s="7">
        <v>2887.1</v>
      </c>
      <c r="H372" s="17"/>
      <c r="I372" s="17">
        <f>SUM(G372:H372)</f>
        <v>2887.1</v>
      </c>
      <c r="J372" s="7">
        <v>2887.1</v>
      </c>
      <c r="K372" s="17"/>
      <c r="L372" s="17">
        <f>SUM(J372:K372)</f>
        <v>2887.1</v>
      </c>
    </row>
    <row r="373" spans="1:15" ht="15.75" outlineLevel="5" x14ac:dyDescent="0.2">
      <c r="A373" s="41" t="s">
        <v>175</v>
      </c>
      <c r="B373" s="41"/>
      <c r="C373" s="21" t="s">
        <v>437</v>
      </c>
      <c r="D373" s="16">
        <f>D374+D375</f>
        <v>23727.64</v>
      </c>
      <c r="E373" s="16">
        <f t="shared" ref="E373:F373" si="827">E374+E375</f>
        <v>0</v>
      </c>
      <c r="F373" s="16">
        <f t="shared" si="827"/>
        <v>23727.64</v>
      </c>
      <c r="G373" s="16">
        <f>G374+G375</f>
        <v>24727.64</v>
      </c>
      <c r="H373" s="16">
        <f t="shared" ref="H373" si="828">H374+H375</f>
        <v>0</v>
      </c>
      <c r="I373" s="16">
        <f t="shared" ref="I373" si="829">I374+I375</f>
        <v>24727.64</v>
      </c>
      <c r="J373" s="16">
        <f>J374+J375</f>
        <v>15727.64</v>
      </c>
      <c r="K373" s="16">
        <f t="shared" ref="K373" si="830">K374+K375</f>
        <v>0</v>
      </c>
      <c r="L373" s="16">
        <f t="shared" ref="L373" si="831">L374+L375</f>
        <v>15727.64</v>
      </c>
    </row>
    <row r="374" spans="1:15" ht="31.5" outlineLevel="7" x14ac:dyDescent="0.2">
      <c r="A374" s="42" t="s">
        <v>175</v>
      </c>
      <c r="B374" s="42" t="s">
        <v>7</v>
      </c>
      <c r="C374" s="22" t="s">
        <v>8</v>
      </c>
      <c r="D374" s="7">
        <f>1550+11244.1</f>
        <v>12794.1</v>
      </c>
      <c r="E374" s="17"/>
      <c r="F374" s="17">
        <f>SUM(D374:E374)</f>
        <v>12794.1</v>
      </c>
      <c r="G374" s="7">
        <f t="shared" ref="G374:J374" si="832">1550+11244.1</f>
        <v>12794.1</v>
      </c>
      <c r="H374" s="17"/>
      <c r="I374" s="17">
        <f>SUM(G374:H374)</f>
        <v>12794.1</v>
      </c>
      <c r="J374" s="7">
        <f t="shared" si="832"/>
        <v>12794.1</v>
      </c>
      <c r="K374" s="17"/>
      <c r="L374" s="17">
        <f>SUM(J374:K374)</f>
        <v>12794.1</v>
      </c>
    </row>
    <row r="375" spans="1:15" ht="31.5" outlineLevel="7" x14ac:dyDescent="0.2">
      <c r="A375" s="42" t="s">
        <v>175</v>
      </c>
      <c r="B375" s="42" t="s">
        <v>65</v>
      </c>
      <c r="C375" s="22" t="s">
        <v>66</v>
      </c>
      <c r="D375" s="7">
        <v>10933.54</v>
      </c>
      <c r="E375" s="17"/>
      <c r="F375" s="17">
        <f>SUM(D375:E375)</f>
        <v>10933.54</v>
      </c>
      <c r="G375" s="7">
        <v>11933.54</v>
      </c>
      <c r="H375" s="17"/>
      <c r="I375" s="17">
        <f>SUM(G375:H375)</f>
        <v>11933.54</v>
      </c>
      <c r="J375" s="7">
        <v>2933.54</v>
      </c>
      <c r="K375" s="17"/>
      <c r="L375" s="17">
        <f>SUM(J375:K375)</f>
        <v>2933.54</v>
      </c>
    </row>
    <row r="376" spans="1:15" ht="31.5" outlineLevel="5" x14ac:dyDescent="0.2">
      <c r="A376" s="41" t="s">
        <v>176</v>
      </c>
      <c r="B376" s="41"/>
      <c r="C376" s="21" t="s">
        <v>442</v>
      </c>
      <c r="D376" s="16">
        <f>D377</f>
        <v>1500</v>
      </c>
      <c r="E376" s="16">
        <f t="shared" ref="E376:F376" si="833">E377</f>
        <v>0</v>
      </c>
      <c r="F376" s="16">
        <f t="shared" si="833"/>
        <v>1500</v>
      </c>
      <c r="G376" s="16">
        <f t="shared" ref="G376:J376" si="834">G377</f>
        <v>1500</v>
      </c>
      <c r="H376" s="16">
        <f t="shared" ref="H376" si="835">H377</f>
        <v>0</v>
      </c>
      <c r="I376" s="16">
        <f t="shared" ref="I376" si="836">I377</f>
        <v>1500</v>
      </c>
      <c r="J376" s="16">
        <f t="shared" si="834"/>
        <v>1500</v>
      </c>
      <c r="K376" s="16">
        <f t="shared" ref="K376" si="837">K377</f>
        <v>0</v>
      </c>
      <c r="L376" s="16">
        <f t="shared" ref="L376" si="838">L377</f>
        <v>1500</v>
      </c>
    </row>
    <row r="377" spans="1:15" ht="31.5" outlineLevel="7" x14ac:dyDescent="0.2">
      <c r="A377" s="42" t="s">
        <v>176</v>
      </c>
      <c r="B377" s="42" t="s">
        <v>7</v>
      </c>
      <c r="C377" s="22" t="s">
        <v>8</v>
      </c>
      <c r="D377" s="7">
        <v>1500</v>
      </c>
      <c r="E377" s="17"/>
      <c r="F377" s="17">
        <f>SUM(D377:E377)</f>
        <v>1500</v>
      </c>
      <c r="G377" s="7">
        <v>1500</v>
      </c>
      <c r="H377" s="17"/>
      <c r="I377" s="17">
        <f>SUM(G377:H377)</f>
        <v>1500</v>
      </c>
      <c r="J377" s="7">
        <v>1500</v>
      </c>
      <c r="K377" s="17"/>
      <c r="L377" s="17">
        <f>SUM(J377:K377)</f>
        <v>1500</v>
      </c>
    </row>
    <row r="378" spans="1:15" ht="31.5" outlineLevel="7" x14ac:dyDescent="0.2">
      <c r="A378" s="43" t="s">
        <v>459</v>
      </c>
      <c r="B378" s="43"/>
      <c r="C378" s="10" t="s">
        <v>576</v>
      </c>
      <c r="D378" s="6">
        <f t="shared" ref="D378:F378" si="839">D379</f>
        <v>2141</v>
      </c>
      <c r="E378" s="6">
        <f t="shared" si="839"/>
        <v>0</v>
      </c>
      <c r="F378" s="6">
        <f t="shared" si="839"/>
        <v>2141</v>
      </c>
      <c r="G378" s="6"/>
      <c r="H378" s="6">
        <f t="shared" ref="H378:I378" si="840">H379</f>
        <v>0</v>
      </c>
      <c r="I378" s="6">
        <f t="shared" si="840"/>
        <v>0</v>
      </c>
      <c r="J378" s="6"/>
      <c r="K378" s="6">
        <f t="shared" ref="K378:L378" si="841">K379</f>
        <v>0</v>
      </c>
      <c r="L378" s="6">
        <f t="shared" si="841"/>
        <v>0</v>
      </c>
    </row>
    <row r="379" spans="1:15" ht="31.5" outlineLevel="7" x14ac:dyDescent="0.2">
      <c r="A379" s="44" t="s">
        <v>459</v>
      </c>
      <c r="B379" s="44" t="s">
        <v>65</v>
      </c>
      <c r="C379" s="11" t="s">
        <v>66</v>
      </c>
      <c r="D379" s="7">
        <v>2141</v>
      </c>
      <c r="E379" s="17"/>
      <c r="F379" s="17">
        <f>SUM(D379:E379)</f>
        <v>2141</v>
      </c>
      <c r="G379" s="8"/>
      <c r="H379" s="17"/>
      <c r="I379" s="17">
        <f>SUM(G379:H379)</f>
        <v>0</v>
      </c>
      <c r="J379" s="8"/>
      <c r="K379" s="17"/>
      <c r="L379" s="17">
        <f>SUM(J379:K379)</f>
        <v>0</v>
      </c>
    </row>
    <row r="380" spans="1:15" ht="78.75" outlineLevel="7" x14ac:dyDescent="0.2">
      <c r="A380" s="163" t="s">
        <v>901</v>
      </c>
      <c r="B380" s="163"/>
      <c r="C380" s="166" t="s">
        <v>902</v>
      </c>
      <c r="D380" s="6">
        <f t="shared" ref="D380:F380" si="842">D381</f>
        <v>16565.5</v>
      </c>
      <c r="E380" s="171">
        <f t="shared" si="842"/>
        <v>-904.3</v>
      </c>
      <c r="F380" s="171">
        <f t="shared" si="842"/>
        <v>15661.2</v>
      </c>
      <c r="G380" s="6"/>
      <c r="H380" s="6">
        <f t="shared" ref="H380:I380" si="843">H381</f>
        <v>0</v>
      </c>
      <c r="I380" s="6">
        <f t="shared" si="843"/>
        <v>0</v>
      </c>
      <c r="J380" s="6"/>
      <c r="K380" s="6">
        <f t="shared" ref="K380:L380" si="844">K381</f>
        <v>0</v>
      </c>
      <c r="L380" s="6">
        <f t="shared" si="844"/>
        <v>0</v>
      </c>
      <c r="M380" s="153"/>
      <c r="N380" s="153"/>
      <c r="O380" s="153"/>
    </row>
    <row r="381" spans="1:15" ht="31.5" outlineLevel="7" x14ac:dyDescent="0.2">
      <c r="A381" s="165" t="s">
        <v>901</v>
      </c>
      <c r="B381" s="44" t="s">
        <v>109</v>
      </c>
      <c r="C381" s="11" t="s">
        <v>110</v>
      </c>
      <c r="D381" s="7">
        <v>16565.5</v>
      </c>
      <c r="E381" s="161">
        <v>-904.3</v>
      </c>
      <c r="F381" s="161">
        <f>SUM(D381:E381)</f>
        <v>15661.2</v>
      </c>
      <c r="G381" s="7"/>
      <c r="H381" s="17"/>
      <c r="I381" s="17">
        <f>SUM(G381:H381)</f>
        <v>0</v>
      </c>
      <c r="J381" s="7"/>
      <c r="K381" s="17"/>
      <c r="L381" s="17">
        <f>SUM(J381:K381)</f>
        <v>0</v>
      </c>
      <c r="M381" s="154"/>
      <c r="N381" s="154"/>
      <c r="O381" s="154"/>
    </row>
    <row r="382" spans="1:15" ht="35.25" customHeight="1" outlineLevel="4" x14ac:dyDescent="0.2">
      <c r="A382" s="41" t="s">
        <v>177</v>
      </c>
      <c r="B382" s="41"/>
      <c r="C382" s="21" t="s">
        <v>178</v>
      </c>
      <c r="D382" s="16">
        <f>D383+D385</f>
        <v>71918.600000000006</v>
      </c>
      <c r="E382" s="16">
        <f t="shared" ref="E382:F382" si="845">E383+E385</f>
        <v>0</v>
      </c>
      <c r="F382" s="16">
        <f t="shared" si="845"/>
        <v>71918.600000000006</v>
      </c>
      <c r="G382" s="16"/>
      <c r="H382" s="16">
        <f t="shared" ref="H382" si="846">H383+H385</f>
        <v>0</v>
      </c>
      <c r="I382" s="16">
        <f t="shared" ref="I382" si="847">I383+I385</f>
        <v>0</v>
      </c>
      <c r="J382" s="16"/>
      <c r="K382" s="16">
        <f t="shared" ref="K382" si="848">K383+K385</f>
        <v>0</v>
      </c>
      <c r="L382" s="16">
        <f t="shared" ref="L382" si="849">L383+L385</f>
        <v>0</v>
      </c>
    </row>
    <row r="383" spans="1:15" ht="31.5" outlineLevel="5" x14ac:dyDescent="0.2">
      <c r="A383" s="41" t="s">
        <v>179</v>
      </c>
      <c r="B383" s="41"/>
      <c r="C383" s="21" t="s">
        <v>180</v>
      </c>
      <c r="D383" s="16">
        <f t="shared" ref="D383:F383" si="850">D384</f>
        <v>49283.3</v>
      </c>
      <c r="E383" s="16">
        <f t="shared" si="850"/>
        <v>0</v>
      </c>
      <c r="F383" s="16">
        <f t="shared" si="850"/>
        <v>49283.3</v>
      </c>
      <c r="G383" s="16"/>
      <c r="H383" s="16">
        <f t="shared" ref="H383:I383" si="851">H384</f>
        <v>0</v>
      </c>
      <c r="I383" s="16">
        <f t="shared" si="851"/>
        <v>0</v>
      </c>
      <c r="J383" s="16"/>
      <c r="K383" s="16">
        <f t="shared" ref="K383:L383" si="852">K384</f>
        <v>0</v>
      </c>
      <c r="L383" s="16">
        <f t="shared" si="852"/>
        <v>0</v>
      </c>
    </row>
    <row r="384" spans="1:15" ht="31.5" outlineLevel="7" x14ac:dyDescent="0.2">
      <c r="A384" s="42" t="s">
        <v>179</v>
      </c>
      <c r="B384" s="42" t="s">
        <v>109</v>
      </c>
      <c r="C384" s="22" t="s">
        <v>110</v>
      </c>
      <c r="D384" s="17">
        <v>49283.3</v>
      </c>
      <c r="E384" s="17"/>
      <c r="F384" s="17">
        <f>SUM(D384:E384)</f>
        <v>49283.3</v>
      </c>
      <c r="G384" s="17"/>
      <c r="H384" s="17"/>
      <c r="I384" s="17">
        <f>SUM(G384:H384)</f>
        <v>0</v>
      </c>
      <c r="J384" s="17"/>
      <c r="K384" s="17"/>
      <c r="L384" s="17">
        <f>SUM(J384:K384)</f>
        <v>0</v>
      </c>
    </row>
    <row r="385" spans="1:12" ht="31.5" outlineLevel="5" x14ac:dyDescent="0.2">
      <c r="A385" s="41" t="s">
        <v>181</v>
      </c>
      <c r="B385" s="41"/>
      <c r="C385" s="21" t="s">
        <v>182</v>
      </c>
      <c r="D385" s="16">
        <f t="shared" ref="D385:F385" si="853">D386</f>
        <v>22635.3</v>
      </c>
      <c r="E385" s="16">
        <f t="shared" si="853"/>
        <v>0</v>
      </c>
      <c r="F385" s="16">
        <f t="shared" si="853"/>
        <v>22635.3</v>
      </c>
      <c r="G385" s="16"/>
      <c r="H385" s="16">
        <f t="shared" ref="H385:I385" si="854">H386</f>
        <v>0</v>
      </c>
      <c r="I385" s="16">
        <f t="shared" si="854"/>
        <v>0</v>
      </c>
      <c r="J385" s="16"/>
      <c r="K385" s="16">
        <f t="shared" ref="K385:L385" si="855">K386</f>
        <v>0</v>
      </c>
      <c r="L385" s="16">
        <f t="shared" si="855"/>
        <v>0</v>
      </c>
    </row>
    <row r="386" spans="1:12" ht="31.5" outlineLevel="7" x14ac:dyDescent="0.2">
      <c r="A386" s="42" t="s">
        <v>181</v>
      </c>
      <c r="B386" s="42" t="s">
        <v>109</v>
      </c>
      <c r="C386" s="22" t="s">
        <v>110</v>
      </c>
      <c r="D386" s="17">
        <v>22635.3</v>
      </c>
      <c r="E386" s="17"/>
      <c r="F386" s="17">
        <f>SUM(D386:E386)</f>
        <v>22635.3</v>
      </c>
      <c r="G386" s="17"/>
      <c r="H386" s="17"/>
      <c r="I386" s="17">
        <f>SUM(G386:H386)</f>
        <v>0</v>
      </c>
      <c r="J386" s="17"/>
      <c r="K386" s="17"/>
      <c r="L386" s="17">
        <f>SUM(J386:K386)</f>
        <v>0</v>
      </c>
    </row>
    <row r="387" spans="1:12" ht="35.25" customHeight="1" outlineLevel="3" x14ac:dyDescent="0.2">
      <c r="A387" s="41" t="s">
        <v>268</v>
      </c>
      <c r="B387" s="41"/>
      <c r="C387" s="21" t="s">
        <v>269</v>
      </c>
      <c r="D387" s="16">
        <f t="shared" ref="D387:L389" si="856">D388</f>
        <v>1847.9</v>
      </c>
      <c r="E387" s="16">
        <f t="shared" si="856"/>
        <v>0</v>
      </c>
      <c r="F387" s="16">
        <f t="shared" si="856"/>
        <v>1847.9</v>
      </c>
      <c r="G387" s="16">
        <f t="shared" si="856"/>
        <v>1847.9</v>
      </c>
      <c r="H387" s="16">
        <f t="shared" si="856"/>
        <v>0</v>
      </c>
      <c r="I387" s="16">
        <f t="shared" si="856"/>
        <v>1847.9</v>
      </c>
      <c r="J387" s="16">
        <f t="shared" si="856"/>
        <v>1847.9</v>
      </c>
      <c r="K387" s="16">
        <f t="shared" si="856"/>
        <v>0</v>
      </c>
      <c r="L387" s="16">
        <f t="shared" si="856"/>
        <v>1847.9</v>
      </c>
    </row>
    <row r="388" spans="1:12" ht="33.75" customHeight="1" outlineLevel="4" x14ac:dyDescent="0.2">
      <c r="A388" s="41" t="s">
        <v>270</v>
      </c>
      <c r="B388" s="41"/>
      <c r="C388" s="21" t="s">
        <v>271</v>
      </c>
      <c r="D388" s="16">
        <f t="shared" si="856"/>
        <v>1847.9</v>
      </c>
      <c r="E388" s="16">
        <f t="shared" si="856"/>
        <v>0</v>
      </c>
      <c r="F388" s="16">
        <f t="shared" si="856"/>
        <v>1847.9</v>
      </c>
      <c r="G388" s="16">
        <f t="shared" si="856"/>
        <v>1847.9</v>
      </c>
      <c r="H388" s="16">
        <f t="shared" si="856"/>
        <v>0</v>
      </c>
      <c r="I388" s="16">
        <f t="shared" si="856"/>
        <v>1847.9</v>
      </c>
      <c r="J388" s="16">
        <f t="shared" si="856"/>
        <v>1847.9</v>
      </c>
      <c r="K388" s="16">
        <f t="shared" si="856"/>
        <v>0</v>
      </c>
      <c r="L388" s="16">
        <f t="shared" si="856"/>
        <v>1847.9</v>
      </c>
    </row>
    <row r="389" spans="1:12" ht="31.5" outlineLevel="5" x14ac:dyDescent="0.2">
      <c r="A389" s="41" t="s">
        <v>272</v>
      </c>
      <c r="B389" s="41"/>
      <c r="C389" s="21" t="s">
        <v>273</v>
      </c>
      <c r="D389" s="16">
        <f t="shared" si="856"/>
        <v>1847.9</v>
      </c>
      <c r="E389" s="16">
        <f t="shared" si="856"/>
        <v>0</v>
      </c>
      <c r="F389" s="16">
        <f t="shared" si="856"/>
        <v>1847.9</v>
      </c>
      <c r="G389" s="16">
        <f t="shared" si="856"/>
        <v>1847.9</v>
      </c>
      <c r="H389" s="16">
        <f t="shared" si="856"/>
        <v>0</v>
      </c>
      <c r="I389" s="16">
        <f t="shared" si="856"/>
        <v>1847.9</v>
      </c>
      <c r="J389" s="16">
        <f t="shared" si="856"/>
        <v>1847.9</v>
      </c>
      <c r="K389" s="16">
        <f t="shared" si="856"/>
        <v>0</v>
      </c>
      <c r="L389" s="16">
        <f t="shared" si="856"/>
        <v>1847.9</v>
      </c>
    </row>
    <row r="390" spans="1:12" ht="31.5" outlineLevel="7" x14ac:dyDescent="0.2">
      <c r="A390" s="42" t="s">
        <v>272</v>
      </c>
      <c r="B390" s="42" t="s">
        <v>7</v>
      </c>
      <c r="C390" s="22" t="s">
        <v>8</v>
      </c>
      <c r="D390" s="17">
        <v>1847.9</v>
      </c>
      <c r="E390" s="17"/>
      <c r="F390" s="17">
        <f>SUM(D390:E390)</f>
        <v>1847.9</v>
      </c>
      <c r="G390" s="17">
        <v>1847.9</v>
      </c>
      <c r="H390" s="17"/>
      <c r="I390" s="17">
        <f>SUM(G390:H390)</f>
        <v>1847.9</v>
      </c>
      <c r="J390" s="17">
        <v>1847.9</v>
      </c>
      <c r="K390" s="17"/>
      <c r="L390" s="17">
        <f>SUM(J390:K390)</f>
        <v>1847.9</v>
      </c>
    </row>
    <row r="391" spans="1:12" ht="47.25" outlineLevel="7" x14ac:dyDescent="0.2">
      <c r="A391" s="41" t="s">
        <v>144</v>
      </c>
      <c r="B391" s="41"/>
      <c r="C391" s="21" t="s">
        <v>145</v>
      </c>
      <c r="D391" s="16">
        <f>D392+D399</f>
        <v>254376.70000000004</v>
      </c>
      <c r="E391" s="16">
        <f t="shared" ref="E391:F391" si="857">E392+E399</f>
        <v>22675.760999999999</v>
      </c>
      <c r="F391" s="16">
        <f t="shared" si="857"/>
        <v>277052.46100000001</v>
      </c>
      <c r="G391" s="16">
        <f>G392+G399</f>
        <v>252931.00000000003</v>
      </c>
      <c r="H391" s="16">
        <f t="shared" ref="H391" si="858">H392+H399</f>
        <v>0</v>
      </c>
      <c r="I391" s="16">
        <f t="shared" ref="I391" si="859">I392+I399</f>
        <v>252931.00000000003</v>
      </c>
      <c r="J391" s="16">
        <f>J392+J399</f>
        <v>243494.2</v>
      </c>
      <c r="K391" s="16">
        <f t="shared" ref="K391" si="860">K392+K399</f>
        <v>0</v>
      </c>
      <c r="L391" s="16">
        <f t="shared" ref="L391" si="861">L392+L399</f>
        <v>243494.2</v>
      </c>
    </row>
    <row r="392" spans="1:12" ht="31.5" outlineLevel="4" x14ac:dyDescent="0.2">
      <c r="A392" s="41" t="s">
        <v>212</v>
      </c>
      <c r="B392" s="41"/>
      <c r="C392" s="21" t="s">
        <v>35</v>
      </c>
      <c r="D392" s="16">
        <f>D393+D397</f>
        <v>234661.10000000003</v>
      </c>
      <c r="E392" s="16">
        <f t="shared" ref="E392:F392" si="862">E393+E397</f>
        <v>22675.760999999999</v>
      </c>
      <c r="F392" s="16">
        <f t="shared" si="862"/>
        <v>257336.86100000003</v>
      </c>
      <c r="G392" s="16">
        <f t="shared" ref="G392:J392" si="863">G393+G397</f>
        <v>235215.40000000002</v>
      </c>
      <c r="H392" s="16">
        <f t="shared" ref="H392" si="864">H393+H397</f>
        <v>0</v>
      </c>
      <c r="I392" s="16">
        <f t="shared" ref="I392" si="865">I393+I397</f>
        <v>235215.40000000002</v>
      </c>
      <c r="J392" s="16">
        <f t="shared" si="863"/>
        <v>237662.30000000002</v>
      </c>
      <c r="K392" s="16">
        <f t="shared" ref="K392" si="866">K393+K397</f>
        <v>0</v>
      </c>
      <c r="L392" s="16">
        <f t="shared" ref="L392" si="867">L393+L397</f>
        <v>237662.30000000002</v>
      </c>
    </row>
    <row r="393" spans="1:12" ht="15.75" outlineLevel="5" x14ac:dyDescent="0.2">
      <c r="A393" s="41" t="s">
        <v>267</v>
      </c>
      <c r="B393" s="41"/>
      <c r="C393" s="21" t="s">
        <v>37</v>
      </c>
      <c r="D393" s="16">
        <f>D394+D395+D396</f>
        <v>14836.7</v>
      </c>
      <c r="E393" s="16">
        <f t="shared" ref="E393:F393" si="868">E394+E395+E396</f>
        <v>0</v>
      </c>
      <c r="F393" s="16">
        <f t="shared" si="868"/>
        <v>14836.7</v>
      </c>
      <c r="G393" s="16">
        <f t="shared" ref="G393:J393" si="869">G394+G395+G396</f>
        <v>15391</v>
      </c>
      <c r="H393" s="16">
        <f t="shared" ref="H393" si="870">H394+H395+H396</f>
        <v>0</v>
      </c>
      <c r="I393" s="16">
        <f t="shared" ref="I393" si="871">I394+I395+I396</f>
        <v>15391</v>
      </c>
      <c r="J393" s="16">
        <f t="shared" si="869"/>
        <v>17837.900000000001</v>
      </c>
      <c r="K393" s="16">
        <f t="shared" ref="K393" si="872">K394+K395+K396</f>
        <v>0</v>
      </c>
      <c r="L393" s="16">
        <f t="shared" ref="L393" si="873">L394+L395+L396</f>
        <v>17837.900000000001</v>
      </c>
    </row>
    <row r="394" spans="1:12" ht="47.25" outlineLevel="7" x14ac:dyDescent="0.2">
      <c r="A394" s="42" t="s">
        <v>267</v>
      </c>
      <c r="B394" s="42" t="s">
        <v>4</v>
      </c>
      <c r="C394" s="22" t="s">
        <v>5</v>
      </c>
      <c r="D394" s="7">
        <v>13847.6</v>
      </c>
      <c r="E394" s="17"/>
      <c r="F394" s="17">
        <f>SUM(D394:E394)</f>
        <v>13847.6</v>
      </c>
      <c r="G394" s="7">
        <v>14401.9</v>
      </c>
      <c r="H394" s="17"/>
      <c r="I394" s="17">
        <f>SUM(G394:H394)</f>
        <v>14401.9</v>
      </c>
      <c r="J394" s="7">
        <v>16848.8</v>
      </c>
      <c r="K394" s="17"/>
      <c r="L394" s="17">
        <f>SUM(J394:K394)</f>
        <v>16848.8</v>
      </c>
    </row>
    <row r="395" spans="1:12" ht="31.5" outlineLevel="7" x14ac:dyDescent="0.2">
      <c r="A395" s="42" t="s">
        <v>267</v>
      </c>
      <c r="B395" s="42" t="s">
        <v>7</v>
      </c>
      <c r="C395" s="22" t="s">
        <v>8</v>
      </c>
      <c r="D395" s="7">
        <v>986.9</v>
      </c>
      <c r="E395" s="17"/>
      <c r="F395" s="17">
        <f>SUM(D395:E395)</f>
        <v>986.9</v>
      </c>
      <c r="G395" s="7">
        <v>986.9</v>
      </c>
      <c r="H395" s="17"/>
      <c r="I395" s="17">
        <f>SUM(G395:H395)</f>
        <v>986.9</v>
      </c>
      <c r="J395" s="7">
        <v>986.9</v>
      </c>
      <c r="K395" s="17"/>
      <c r="L395" s="17">
        <f>SUM(J395:K395)</f>
        <v>986.9</v>
      </c>
    </row>
    <row r="396" spans="1:12" ht="15.75" outlineLevel="7" x14ac:dyDescent="0.2">
      <c r="A396" s="42" t="s">
        <v>267</v>
      </c>
      <c r="B396" s="42" t="s">
        <v>15</v>
      </c>
      <c r="C396" s="22" t="s">
        <v>16</v>
      </c>
      <c r="D396" s="7">
        <v>2.2000000000000002</v>
      </c>
      <c r="E396" s="17"/>
      <c r="F396" s="17">
        <f>SUM(D396:E396)</f>
        <v>2.2000000000000002</v>
      </c>
      <c r="G396" s="7">
        <v>2.2000000000000002</v>
      </c>
      <c r="H396" s="17"/>
      <c r="I396" s="17">
        <f>SUM(G396:H396)</f>
        <v>2.2000000000000002</v>
      </c>
      <c r="J396" s="7">
        <v>2.2000000000000002</v>
      </c>
      <c r="K396" s="17"/>
      <c r="L396" s="17">
        <f>SUM(J396:K396)</f>
        <v>2.2000000000000002</v>
      </c>
    </row>
    <row r="397" spans="1:12" ht="31.5" outlineLevel="5" x14ac:dyDescent="0.2">
      <c r="A397" s="167" t="s">
        <v>213</v>
      </c>
      <c r="B397" s="167"/>
      <c r="C397" s="168" t="s">
        <v>214</v>
      </c>
      <c r="D397" s="16">
        <f>D398</f>
        <v>219824.40000000002</v>
      </c>
      <c r="E397" s="172">
        <f t="shared" ref="E397:F397" si="874">E398</f>
        <v>22675.760999999999</v>
      </c>
      <c r="F397" s="172">
        <f t="shared" si="874"/>
        <v>242500.16100000002</v>
      </c>
      <c r="G397" s="16">
        <f>G398</f>
        <v>219824.40000000002</v>
      </c>
      <c r="H397" s="16">
        <f t="shared" ref="H397" si="875">H398</f>
        <v>0</v>
      </c>
      <c r="I397" s="16">
        <f t="shared" ref="I397" si="876">I398</f>
        <v>219824.40000000002</v>
      </c>
      <c r="J397" s="16">
        <f>J398</f>
        <v>219824.40000000002</v>
      </c>
      <c r="K397" s="16">
        <f t="shared" ref="K397" si="877">K398</f>
        <v>0</v>
      </c>
      <c r="L397" s="16">
        <f t="shared" ref="L397" si="878">L398</f>
        <v>219824.40000000002</v>
      </c>
    </row>
    <row r="398" spans="1:12" ht="31.5" outlineLevel="7" x14ac:dyDescent="0.2">
      <c r="A398" s="42" t="s">
        <v>213</v>
      </c>
      <c r="B398" s="42" t="s">
        <v>65</v>
      </c>
      <c r="C398" s="22" t="s">
        <v>66</v>
      </c>
      <c r="D398" s="17">
        <f>68353.3+27916.3+123554.8</f>
        <v>219824.40000000002</v>
      </c>
      <c r="E398" s="162">
        <f>18653.53+4022.231</f>
        <v>22675.760999999999</v>
      </c>
      <c r="F398" s="161">
        <f>SUM(D398:E398)</f>
        <v>242500.16100000002</v>
      </c>
      <c r="G398" s="17">
        <f>68353.3+27916.3+123554.8</f>
        <v>219824.40000000002</v>
      </c>
      <c r="H398" s="17"/>
      <c r="I398" s="17">
        <f>SUM(G398:H398)</f>
        <v>219824.40000000002</v>
      </c>
      <c r="J398" s="17">
        <f>68353.3+27916.3+123554.8</f>
        <v>219824.40000000002</v>
      </c>
      <c r="K398" s="17"/>
      <c r="L398" s="17">
        <f>SUM(J398:K398)</f>
        <v>219824.40000000002</v>
      </c>
    </row>
    <row r="399" spans="1:12" ht="32.25" customHeight="1" outlineLevel="7" x14ac:dyDescent="0.2">
      <c r="A399" s="41" t="s">
        <v>146</v>
      </c>
      <c r="B399" s="41"/>
      <c r="C399" s="21" t="s">
        <v>86</v>
      </c>
      <c r="D399" s="16">
        <f>D400+D403</f>
        <v>19715.599999999999</v>
      </c>
      <c r="E399" s="16">
        <f t="shared" ref="E399:F399" si="879">E400+E403</f>
        <v>0</v>
      </c>
      <c r="F399" s="16">
        <f t="shared" si="879"/>
        <v>19715.599999999999</v>
      </c>
      <c r="G399" s="16">
        <f t="shared" ref="G399:J399" si="880">G400+G403</f>
        <v>17715.599999999999</v>
      </c>
      <c r="H399" s="16">
        <f t="shared" ref="H399" si="881">H400+H403</f>
        <v>0</v>
      </c>
      <c r="I399" s="16">
        <f t="shared" ref="I399" si="882">I400+I403</f>
        <v>17715.599999999999</v>
      </c>
      <c r="J399" s="16">
        <f t="shared" si="880"/>
        <v>5831.9</v>
      </c>
      <c r="K399" s="16">
        <f t="shared" ref="K399" si="883">K400+K403</f>
        <v>0</v>
      </c>
      <c r="L399" s="16">
        <f t="shared" ref="L399" si="884">L400+L403</f>
        <v>5831.9</v>
      </c>
    </row>
    <row r="400" spans="1:12" ht="31.5" outlineLevel="5" x14ac:dyDescent="0.2">
      <c r="A400" s="41" t="s">
        <v>147</v>
      </c>
      <c r="B400" s="41"/>
      <c r="C400" s="21" t="s">
        <v>148</v>
      </c>
      <c r="D400" s="16">
        <f>D401+D402</f>
        <v>7831.9</v>
      </c>
      <c r="E400" s="16">
        <f t="shared" ref="E400:F400" si="885">E401+E402</f>
        <v>0</v>
      </c>
      <c r="F400" s="16">
        <f t="shared" si="885"/>
        <v>7831.9</v>
      </c>
      <c r="G400" s="16">
        <f t="shared" ref="G400:J400" si="886">G401+G402</f>
        <v>5831.9</v>
      </c>
      <c r="H400" s="16">
        <f t="shared" ref="H400" si="887">H401+H402</f>
        <v>0</v>
      </c>
      <c r="I400" s="16">
        <f t="shared" ref="I400" si="888">I401+I402</f>
        <v>5831.9</v>
      </c>
      <c r="J400" s="16">
        <f t="shared" si="886"/>
        <v>5831.9</v>
      </c>
      <c r="K400" s="16">
        <f t="shared" ref="K400" si="889">K401+K402</f>
        <v>0</v>
      </c>
      <c r="L400" s="16">
        <f t="shared" ref="L400" si="890">L401+L402</f>
        <v>5831.9</v>
      </c>
    </row>
    <row r="401" spans="1:12" ht="31.5" outlineLevel="7" x14ac:dyDescent="0.2">
      <c r="A401" s="42" t="s">
        <v>147</v>
      </c>
      <c r="B401" s="42" t="s">
        <v>7</v>
      </c>
      <c r="C401" s="22" t="s">
        <v>8</v>
      </c>
      <c r="D401" s="7">
        <v>6146.3</v>
      </c>
      <c r="E401" s="17"/>
      <c r="F401" s="17">
        <f>SUM(D401:E401)</f>
        <v>6146.3</v>
      </c>
      <c r="G401" s="17">
        <v>4146.3</v>
      </c>
      <c r="H401" s="17"/>
      <c r="I401" s="17">
        <f>SUM(G401:H401)</f>
        <v>4146.3</v>
      </c>
      <c r="J401" s="17">
        <v>4146.3</v>
      </c>
      <c r="K401" s="17"/>
      <c r="L401" s="17">
        <f>SUM(J401:K401)</f>
        <v>4146.3</v>
      </c>
    </row>
    <row r="402" spans="1:12" ht="15.75" outlineLevel="7" x14ac:dyDescent="0.2">
      <c r="A402" s="42" t="s">
        <v>147</v>
      </c>
      <c r="B402" s="42" t="s">
        <v>15</v>
      </c>
      <c r="C402" s="22" t="s">
        <v>16</v>
      </c>
      <c r="D402" s="17">
        <f>906.5+779.1</f>
        <v>1685.6</v>
      </c>
      <c r="E402" s="17"/>
      <c r="F402" s="17">
        <f>SUM(D402:E402)</f>
        <v>1685.6</v>
      </c>
      <c r="G402" s="17">
        <f t="shared" ref="G402:J402" si="891">906.5+779.1</f>
        <v>1685.6</v>
      </c>
      <c r="H402" s="17"/>
      <c r="I402" s="17">
        <f>SUM(G402:H402)</f>
        <v>1685.6</v>
      </c>
      <c r="J402" s="17">
        <f t="shared" si="891"/>
        <v>1685.6</v>
      </c>
      <c r="K402" s="17"/>
      <c r="L402" s="17">
        <f>SUM(J402:K402)</f>
        <v>1685.6</v>
      </c>
    </row>
    <row r="403" spans="1:12" ht="77.25" customHeight="1" outlineLevel="7" x14ac:dyDescent="0.2">
      <c r="A403" s="41" t="s">
        <v>604</v>
      </c>
      <c r="B403" s="41"/>
      <c r="C403" s="70" t="s">
        <v>605</v>
      </c>
      <c r="D403" s="6">
        <f>D404</f>
        <v>11883.7</v>
      </c>
      <c r="E403" s="6">
        <f t="shared" ref="E403:F403" si="892">E404</f>
        <v>0</v>
      </c>
      <c r="F403" s="6">
        <f t="shared" si="892"/>
        <v>11883.7</v>
      </c>
      <c r="G403" s="6">
        <f t="shared" ref="G403" si="893">G404</f>
        <v>11883.7</v>
      </c>
      <c r="H403" s="6">
        <f t="shared" ref="H403" si="894">H404</f>
        <v>0</v>
      </c>
      <c r="I403" s="6">
        <f t="shared" ref="I403" si="895">I404</f>
        <v>11883.7</v>
      </c>
      <c r="J403" s="6"/>
      <c r="K403" s="6">
        <f t="shared" ref="K403" si="896">K404</f>
        <v>0</v>
      </c>
      <c r="L403" s="6">
        <f t="shared" ref="L403" si="897">L404</f>
        <v>0</v>
      </c>
    </row>
    <row r="404" spans="1:12" ht="15.75" outlineLevel="7" x14ac:dyDescent="0.2">
      <c r="A404" s="42" t="s">
        <v>604</v>
      </c>
      <c r="B404" s="42" t="s">
        <v>15</v>
      </c>
      <c r="C404" s="22" t="s">
        <v>16</v>
      </c>
      <c r="D404" s="7">
        <v>11883.7</v>
      </c>
      <c r="E404" s="17"/>
      <c r="F404" s="17">
        <f>SUM(D404:E404)</f>
        <v>11883.7</v>
      </c>
      <c r="G404" s="7">
        <v>11883.7</v>
      </c>
      <c r="H404" s="17"/>
      <c r="I404" s="17">
        <f>SUM(G404:H404)</f>
        <v>11883.7</v>
      </c>
      <c r="J404" s="6"/>
      <c r="K404" s="17"/>
      <c r="L404" s="17">
        <f>SUM(J404:K404)</f>
        <v>0</v>
      </c>
    </row>
    <row r="405" spans="1:12" ht="31.5" outlineLevel="2" x14ac:dyDescent="0.2">
      <c r="A405" s="41" t="s">
        <v>260</v>
      </c>
      <c r="B405" s="41"/>
      <c r="C405" s="21" t="s">
        <v>261</v>
      </c>
      <c r="D405" s="16">
        <f>D406+D439</f>
        <v>215729.06189000001</v>
      </c>
      <c r="E405" s="16">
        <f t="shared" ref="E405:F405" si="898">E406+E439</f>
        <v>750.00003000000015</v>
      </c>
      <c r="F405" s="16">
        <f t="shared" si="898"/>
        <v>216479.06192000001</v>
      </c>
      <c r="G405" s="16">
        <f>G406+G439</f>
        <v>140254.20000000001</v>
      </c>
      <c r="H405" s="16">
        <f t="shared" ref="H405" si="899">H406+H439</f>
        <v>0</v>
      </c>
      <c r="I405" s="16">
        <f t="shared" ref="I405" si="900">I406+I439</f>
        <v>140254.20000000001</v>
      </c>
      <c r="J405" s="16">
        <f>J406+J439</f>
        <v>131296.5</v>
      </c>
      <c r="K405" s="16">
        <f t="shared" ref="K405" si="901">K406+K439</f>
        <v>0</v>
      </c>
      <c r="L405" s="16">
        <f t="shared" ref="L405" si="902">L406+L439</f>
        <v>131296.5</v>
      </c>
    </row>
    <row r="406" spans="1:12" ht="31.5" outlineLevel="3" x14ac:dyDescent="0.2">
      <c r="A406" s="41" t="s">
        <v>262</v>
      </c>
      <c r="B406" s="41"/>
      <c r="C406" s="21" t="s">
        <v>263</v>
      </c>
      <c r="D406" s="16">
        <f>D407+D425+D434</f>
        <v>90695.961890000006</v>
      </c>
      <c r="E406" s="16">
        <f t="shared" ref="E406:F406" si="903">E407+E425+E434</f>
        <v>-6749.9999699999998</v>
      </c>
      <c r="F406" s="16">
        <f t="shared" si="903"/>
        <v>83945.961920000016</v>
      </c>
      <c r="G406" s="16">
        <f>G407+G425+G434</f>
        <v>15092</v>
      </c>
      <c r="H406" s="16">
        <f t="shared" ref="H406" si="904">H407+H425+H434</f>
        <v>0</v>
      </c>
      <c r="I406" s="16">
        <f t="shared" ref="I406" si="905">I407+I425+I434</f>
        <v>15092</v>
      </c>
      <c r="J406" s="16">
        <f>J407+J425+J434</f>
        <v>5092</v>
      </c>
      <c r="K406" s="16">
        <f t="shared" ref="K406" si="906">K407+K425+K434</f>
        <v>0</v>
      </c>
      <c r="L406" s="16">
        <f t="shared" ref="L406" si="907">L407+L425+L434</f>
        <v>5092</v>
      </c>
    </row>
    <row r="407" spans="1:12" ht="31.5" outlineLevel="4" x14ac:dyDescent="0.2">
      <c r="A407" s="41" t="s">
        <v>264</v>
      </c>
      <c r="B407" s="41"/>
      <c r="C407" s="21" t="s">
        <v>265</v>
      </c>
      <c r="D407" s="16">
        <f>D410+D421+D417+D413+D419+D423+D408</f>
        <v>78577.312220000007</v>
      </c>
      <c r="E407" s="16">
        <f t="shared" ref="E407:F407" si="908">E410+E421+E417+E413+E419+E423+E408</f>
        <v>-6749.9999699999998</v>
      </c>
      <c r="F407" s="16">
        <f t="shared" si="908"/>
        <v>71827.312250000017</v>
      </c>
      <c r="G407" s="16">
        <f>G410+G421+G417+G413+G419+G423+G408</f>
        <v>10215</v>
      </c>
      <c r="H407" s="16">
        <f t="shared" ref="H407" si="909">H410+H421+H417+H413+H419+H423+H408</f>
        <v>0</v>
      </c>
      <c r="I407" s="16">
        <f t="shared" ref="I407" si="910">I410+I421+I417+I413+I419+I423+I408</f>
        <v>10215</v>
      </c>
      <c r="J407" s="16">
        <f>J410+J421+J417+J413+J419+J423+J408</f>
        <v>215</v>
      </c>
      <c r="K407" s="16">
        <f t="shared" ref="K407" si="911">K410+K421+K417+K413+K419+K423+K408</f>
        <v>0</v>
      </c>
      <c r="L407" s="16">
        <f t="shared" ref="L407" si="912">L410+L421+L417+L413+L419+L423+L408</f>
        <v>215</v>
      </c>
    </row>
    <row r="408" spans="1:12" ht="31.5" outlineLevel="4" x14ac:dyDescent="0.2">
      <c r="A408" s="43" t="s">
        <v>635</v>
      </c>
      <c r="B408" s="43"/>
      <c r="C408" s="10" t="s">
        <v>636</v>
      </c>
      <c r="D408" s="16">
        <f>D409</f>
        <v>692.1</v>
      </c>
      <c r="E408" s="16">
        <f t="shared" ref="E408:F408" si="913">E409</f>
        <v>0</v>
      </c>
      <c r="F408" s="16">
        <f t="shared" si="913"/>
        <v>692.1</v>
      </c>
      <c r="G408" s="16"/>
      <c r="H408" s="16">
        <f t="shared" ref="H408" si="914">H409</f>
        <v>0</v>
      </c>
      <c r="I408" s="16">
        <f t="shared" ref="I408" si="915">I409</f>
        <v>0</v>
      </c>
      <c r="J408" s="16"/>
      <c r="K408" s="16">
        <f t="shared" ref="K408" si="916">K409</f>
        <v>0</v>
      </c>
      <c r="L408" s="16">
        <f t="shared" ref="L408" si="917">L409</f>
        <v>0</v>
      </c>
    </row>
    <row r="409" spans="1:12" ht="31.5" outlineLevel="4" x14ac:dyDescent="0.2">
      <c r="A409" s="44" t="s">
        <v>635</v>
      </c>
      <c r="B409" s="44" t="s">
        <v>65</v>
      </c>
      <c r="C409" s="11" t="s">
        <v>66</v>
      </c>
      <c r="D409" s="17">
        <v>692.1</v>
      </c>
      <c r="E409" s="17"/>
      <c r="F409" s="17">
        <f>SUM(D409:E409)</f>
        <v>692.1</v>
      </c>
      <c r="G409" s="16"/>
      <c r="H409" s="17"/>
      <c r="I409" s="17">
        <f>SUM(G409:H409)</f>
        <v>0</v>
      </c>
      <c r="J409" s="16"/>
      <c r="K409" s="17"/>
      <c r="L409" s="17">
        <f>SUM(J409:K409)</f>
        <v>0</v>
      </c>
    </row>
    <row r="410" spans="1:12" ht="31.5" outlineLevel="5" x14ac:dyDescent="0.2">
      <c r="A410" s="41" t="s">
        <v>388</v>
      </c>
      <c r="B410" s="41"/>
      <c r="C410" s="21" t="s">
        <v>389</v>
      </c>
      <c r="D410" s="16">
        <f>D411+D412</f>
        <v>215</v>
      </c>
      <c r="E410" s="16">
        <f t="shared" ref="E410:F410" si="918">E411+E412</f>
        <v>0</v>
      </c>
      <c r="F410" s="16">
        <f t="shared" si="918"/>
        <v>215</v>
      </c>
      <c r="G410" s="16">
        <f t="shared" ref="G410:J410" si="919">G411+G412</f>
        <v>215</v>
      </c>
      <c r="H410" s="16">
        <f t="shared" ref="H410" si="920">H411+H412</f>
        <v>0</v>
      </c>
      <c r="I410" s="16">
        <f t="shared" ref="I410" si="921">I411+I412</f>
        <v>215</v>
      </c>
      <c r="J410" s="16">
        <f t="shared" si="919"/>
        <v>215</v>
      </c>
      <c r="K410" s="16">
        <f t="shared" ref="K410" si="922">K411+K412</f>
        <v>0</v>
      </c>
      <c r="L410" s="16">
        <f t="shared" ref="L410" si="923">L411+L412</f>
        <v>215</v>
      </c>
    </row>
    <row r="411" spans="1:12" ht="31.5" outlineLevel="7" x14ac:dyDescent="0.2">
      <c r="A411" s="42" t="s">
        <v>388</v>
      </c>
      <c r="B411" s="42" t="s">
        <v>7</v>
      </c>
      <c r="C411" s="22" t="s">
        <v>8</v>
      </c>
      <c r="D411" s="7">
        <v>120</v>
      </c>
      <c r="E411" s="17"/>
      <c r="F411" s="17">
        <f>SUM(D411:E411)</f>
        <v>120</v>
      </c>
      <c r="G411" s="7">
        <v>120</v>
      </c>
      <c r="H411" s="17"/>
      <c r="I411" s="17">
        <f>SUM(G411:H411)</f>
        <v>120</v>
      </c>
      <c r="J411" s="7">
        <v>120</v>
      </c>
      <c r="K411" s="17"/>
      <c r="L411" s="17">
        <f>SUM(J411:K411)</f>
        <v>120</v>
      </c>
    </row>
    <row r="412" spans="1:12" ht="31.5" outlineLevel="7" x14ac:dyDescent="0.2">
      <c r="A412" s="42" t="s">
        <v>388</v>
      </c>
      <c r="B412" s="42" t="s">
        <v>65</v>
      </c>
      <c r="C412" s="22" t="s">
        <v>66</v>
      </c>
      <c r="D412" s="7">
        <v>95</v>
      </c>
      <c r="E412" s="17"/>
      <c r="F412" s="17">
        <f>SUM(D412:E412)</f>
        <v>95</v>
      </c>
      <c r="G412" s="7">
        <v>95</v>
      </c>
      <c r="H412" s="17"/>
      <c r="I412" s="17">
        <f>SUM(G412:H412)</f>
        <v>95</v>
      </c>
      <c r="J412" s="7">
        <v>95</v>
      </c>
      <c r="K412" s="17"/>
      <c r="L412" s="17">
        <f>SUM(J412:K412)</f>
        <v>95</v>
      </c>
    </row>
    <row r="413" spans="1:12" ht="33" customHeight="1" outlineLevel="7" x14ac:dyDescent="0.2">
      <c r="A413" s="163" t="s">
        <v>608</v>
      </c>
      <c r="B413" s="163"/>
      <c r="C413" s="170" t="s">
        <v>903</v>
      </c>
      <c r="D413" s="6">
        <f>D414</f>
        <v>28000</v>
      </c>
      <c r="E413" s="6">
        <f t="shared" ref="E413:F413" si="924">E414</f>
        <v>0</v>
      </c>
      <c r="F413" s="6">
        <f t="shared" si="924"/>
        <v>28000</v>
      </c>
      <c r="G413" s="6">
        <f t="shared" ref="G413" si="925">G414</f>
        <v>10000</v>
      </c>
      <c r="H413" s="6">
        <f t="shared" ref="H413" si="926">H414</f>
        <v>0</v>
      </c>
      <c r="I413" s="6">
        <f t="shared" ref="I413" si="927">I414</f>
        <v>10000</v>
      </c>
      <c r="J413" s="6"/>
      <c r="K413" s="6">
        <f t="shared" ref="K413" si="928">K414</f>
        <v>0</v>
      </c>
      <c r="L413" s="6">
        <f t="shared" ref="L413" si="929">L414</f>
        <v>0</v>
      </c>
    </row>
    <row r="414" spans="1:12" ht="31.5" outlineLevel="7" x14ac:dyDescent="0.2">
      <c r="A414" s="44" t="s">
        <v>608</v>
      </c>
      <c r="B414" s="44" t="s">
        <v>109</v>
      </c>
      <c r="C414" s="11" t="s">
        <v>110</v>
      </c>
      <c r="D414" s="7">
        <f>D416</f>
        <v>28000</v>
      </c>
      <c r="E414" s="7">
        <f t="shared" ref="E414:F414" si="930">E416</f>
        <v>0</v>
      </c>
      <c r="F414" s="7">
        <f t="shared" si="930"/>
        <v>28000</v>
      </c>
      <c r="G414" s="7">
        <f t="shared" ref="G414:I414" si="931">G416</f>
        <v>10000</v>
      </c>
      <c r="H414" s="7">
        <f t="shared" si="931"/>
        <v>0</v>
      </c>
      <c r="I414" s="7">
        <f t="shared" si="931"/>
        <v>10000</v>
      </c>
      <c r="J414" s="7"/>
      <c r="K414" s="7">
        <f t="shared" ref="K414:L414" si="932">K416</f>
        <v>0</v>
      </c>
      <c r="L414" s="7">
        <f t="shared" si="932"/>
        <v>0</v>
      </c>
    </row>
    <row r="415" spans="1:12" ht="15.75" outlineLevel="7" x14ac:dyDescent="0.2">
      <c r="A415" s="44"/>
      <c r="B415" s="44"/>
      <c r="C415" s="141" t="s">
        <v>438</v>
      </c>
      <c r="D415" s="6"/>
      <c r="E415" s="6"/>
      <c r="F415" s="6"/>
      <c r="G415" s="6"/>
      <c r="H415" s="6"/>
      <c r="I415" s="6"/>
      <c r="J415" s="6"/>
      <c r="K415" s="6"/>
      <c r="L415" s="6"/>
    </row>
    <row r="416" spans="1:12" ht="31.5" outlineLevel="7" x14ac:dyDescent="0.2">
      <c r="A416" s="44"/>
      <c r="B416" s="44"/>
      <c r="C416" s="170" t="s">
        <v>903</v>
      </c>
      <c r="D416" s="7">
        <v>28000</v>
      </c>
      <c r="E416" s="17"/>
      <c r="F416" s="17">
        <f>SUM(D416:E416)</f>
        <v>28000</v>
      </c>
      <c r="G416" s="7">
        <v>10000</v>
      </c>
      <c r="H416" s="17"/>
      <c r="I416" s="17">
        <f>SUM(G416:H416)</f>
        <v>10000</v>
      </c>
      <c r="J416" s="6"/>
      <c r="K416" s="17"/>
      <c r="L416" s="17">
        <f>SUM(J416:K416)</f>
        <v>0</v>
      </c>
    </row>
    <row r="417" spans="1:12" ht="47.25" outlineLevel="7" x14ac:dyDescent="0.2">
      <c r="A417" s="163" t="s">
        <v>450</v>
      </c>
      <c r="B417" s="163"/>
      <c r="C417" s="164" t="s">
        <v>728</v>
      </c>
      <c r="D417" s="6">
        <f>D418</f>
        <v>7200.3679499999998</v>
      </c>
      <c r="E417" s="171">
        <f t="shared" ref="E417:F417" si="933">E418</f>
        <v>3.0000000000000001E-5</v>
      </c>
      <c r="F417" s="171">
        <f t="shared" si="933"/>
        <v>7200.36798</v>
      </c>
      <c r="G417" s="6"/>
      <c r="H417" s="6">
        <f t="shared" ref="H417" si="934">H418</f>
        <v>0</v>
      </c>
      <c r="I417" s="6">
        <f t="shared" ref="I417" si="935">I418</f>
        <v>0</v>
      </c>
      <c r="J417" s="6"/>
      <c r="K417" s="6">
        <f t="shared" ref="K417" si="936">K418</f>
        <v>0</v>
      </c>
      <c r="L417" s="6">
        <f t="shared" ref="L417" si="937">L418</f>
        <v>0</v>
      </c>
    </row>
    <row r="418" spans="1:12" ht="31.5" outlineLevel="7" x14ac:dyDescent="0.2">
      <c r="A418" s="44" t="s">
        <v>450</v>
      </c>
      <c r="B418" s="44" t="s">
        <v>65</v>
      </c>
      <c r="C418" s="11" t="s">
        <v>66</v>
      </c>
      <c r="D418" s="7">
        <f>2277.10294+1117.75442+367.98475+1495.03694+1942.4889</f>
        <v>7200.3679499999998</v>
      </c>
      <c r="E418" s="179">
        <v>3.0000000000000001E-5</v>
      </c>
      <c r="F418" s="177">
        <f>SUM(D418:E418)</f>
        <v>7200.36798</v>
      </c>
      <c r="G418" s="6"/>
      <c r="H418" s="17"/>
      <c r="I418" s="17">
        <f>SUM(G418:H418)</f>
        <v>0</v>
      </c>
      <c r="J418" s="6"/>
      <c r="K418" s="17"/>
      <c r="L418" s="17">
        <f>SUM(J418:K418)</f>
        <v>0</v>
      </c>
    </row>
    <row r="419" spans="1:12" ht="47.25" outlineLevel="7" x14ac:dyDescent="0.2">
      <c r="A419" s="43" t="s">
        <v>450</v>
      </c>
      <c r="B419" s="43"/>
      <c r="C419" s="10" t="s">
        <v>741</v>
      </c>
      <c r="D419" s="6">
        <f>D420</f>
        <v>8603.9542700000002</v>
      </c>
      <c r="E419" s="6">
        <f t="shared" ref="E419:F419" si="938">E420</f>
        <v>0</v>
      </c>
      <c r="F419" s="6">
        <f t="shared" si="938"/>
        <v>8603.9542700000002</v>
      </c>
      <c r="G419" s="6"/>
      <c r="H419" s="6">
        <f t="shared" ref="H419" si="939">H420</f>
        <v>0</v>
      </c>
      <c r="I419" s="6">
        <f t="shared" ref="I419" si="940">I420</f>
        <v>0</v>
      </c>
      <c r="J419" s="6"/>
      <c r="K419" s="6">
        <f t="shared" ref="K419" si="941">K420</f>
        <v>0</v>
      </c>
      <c r="L419" s="6">
        <f t="shared" ref="L419" si="942">L420</f>
        <v>0</v>
      </c>
    </row>
    <row r="420" spans="1:12" ht="31.5" outlineLevel="7" x14ac:dyDescent="0.2">
      <c r="A420" s="44" t="s">
        <v>450</v>
      </c>
      <c r="B420" s="44" t="s">
        <v>65</v>
      </c>
      <c r="C420" s="11" t="s">
        <v>66</v>
      </c>
      <c r="D420" s="8">
        <f>3000+1500+1103.95427+1500+1500</f>
        <v>8603.9542700000002</v>
      </c>
      <c r="E420" s="204"/>
      <c r="F420" s="204">
        <f>SUM(D420:E420)</f>
        <v>8603.9542700000002</v>
      </c>
      <c r="G420" s="6"/>
      <c r="H420" s="17"/>
      <c r="I420" s="17">
        <f>SUM(G420:H420)</f>
        <v>0</v>
      </c>
      <c r="J420" s="6"/>
      <c r="K420" s="17"/>
      <c r="L420" s="17">
        <f>SUM(J420:K420)</f>
        <v>0</v>
      </c>
    </row>
    <row r="421" spans="1:12" ht="47.25" outlineLevel="7" x14ac:dyDescent="0.2">
      <c r="A421" s="163" t="s">
        <v>266</v>
      </c>
      <c r="B421" s="163"/>
      <c r="C421" s="164" t="s">
        <v>420</v>
      </c>
      <c r="D421" s="6">
        <f>D422</f>
        <v>14884.767</v>
      </c>
      <c r="E421" s="171">
        <f t="shared" ref="E421:F421" si="943">E422</f>
        <v>-6750</v>
      </c>
      <c r="F421" s="171">
        <f t="shared" si="943"/>
        <v>8134.7669999999998</v>
      </c>
      <c r="G421" s="6"/>
      <c r="H421" s="6">
        <f t="shared" ref="H421" si="944">H422</f>
        <v>0</v>
      </c>
      <c r="I421" s="6">
        <f t="shared" ref="I421" si="945">I422</f>
        <v>0</v>
      </c>
      <c r="J421" s="6"/>
      <c r="K421" s="6">
        <f t="shared" ref="K421" si="946">K422</f>
        <v>0</v>
      </c>
      <c r="L421" s="6">
        <f t="shared" ref="L421" si="947">L422</f>
        <v>0</v>
      </c>
    </row>
    <row r="422" spans="1:12" ht="31.5" outlineLevel="7" x14ac:dyDescent="0.2">
      <c r="A422" s="44" t="s">
        <v>266</v>
      </c>
      <c r="B422" s="44" t="s">
        <v>65</v>
      </c>
      <c r="C422" s="11" t="s">
        <v>66</v>
      </c>
      <c r="D422" s="8">
        <f>8134.767+6750</f>
        <v>14884.767</v>
      </c>
      <c r="E422" s="161">
        <v>-6750</v>
      </c>
      <c r="F422" s="177">
        <f>SUM(D422:E422)</f>
        <v>8134.7669999999998</v>
      </c>
      <c r="G422" s="8"/>
      <c r="H422" s="17"/>
      <c r="I422" s="17">
        <f>SUM(G422:H422)</f>
        <v>0</v>
      </c>
      <c r="J422" s="8"/>
      <c r="K422" s="17"/>
      <c r="L422" s="17">
        <f>SUM(J422:K422)</f>
        <v>0</v>
      </c>
    </row>
    <row r="423" spans="1:12" ht="47.25" outlineLevel="7" x14ac:dyDescent="0.2">
      <c r="A423" s="43" t="s">
        <v>266</v>
      </c>
      <c r="B423" s="43"/>
      <c r="C423" s="10" t="s">
        <v>742</v>
      </c>
      <c r="D423" s="6">
        <f>D424</f>
        <v>18981.123</v>
      </c>
      <c r="E423" s="6">
        <f t="shared" ref="E423:F423" si="948">E424</f>
        <v>0</v>
      </c>
      <c r="F423" s="6">
        <f t="shared" si="948"/>
        <v>18981.123</v>
      </c>
      <c r="G423" s="6"/>
      <c r="H423" s="6">
        <f t="shared" ref="H423" si="949">H424</f>
        <v>0</v>
      </c>
      <c r="I423" s="6">
        <f t="shared" ref="I423" si="950">I424</f>
        <v>0</v>
      </c>
      <c r="J423" s="6"/>
      <c r="K423" s="6">
        <f t="shared" ref="K423" si="951">K424</f>
        <v>0</v>
      </c>
      <c r="L423" s="6">
        <f t="shared" ref="L423" si="952">L424</f>
        <v>0</v>
      </c>
    </row>
    <row r="424" spans="1:12" ht="31.5" outlineLevel="7" x14ac:dyDescent="0.2">
      <c r="A424" s="44" t="s">
        <v>266</v>
      </c>
      <c r="B424" s="44" t="s">
        <v>65</v>
      </c>
      <c r="C424" s="11" t="s">
        <v>66</v>
      </c>
      <c r="D424" s="8">
        <v>18981.123</v>
      </c>
      <c r="E424" s="204"/>
      <c r="F424" s="204">
        <f>SUM(D424:E424)</f>
        <v>18981.123</v>
      </c>
      <c r="G424" s="8"/>
      <c r="H424" s="17"/>
      <c r="I424" s="17">
        <f>SUM(G424:H424)</f>
        <v>0</v>
      </c>
      <c r="J424" s="8"/>
      <c r="K424" s="17"/>
      <c r="L424" s="17">
        <f>SUM(J424:K424)</f>
        <v>0</v>
      </c>
    </row>
    <row r="425" spans="1:12" ht="31.5" outlineLevel="4" x14ac:dyDescent="0.2">
      <c r="A425" s="41" t="s">
        <v>384</v>
      </c>
      <c r="B425" s="41"/>
      <c r="C425" s="21" t="s">
        <v>385</v>
      </c>
      <c r="D425" s="16">
        <f>D426+D430+D432</f>
        <v>5243.7</v>
      </c>
      <c r="E425" s="16">
        <f t="shared" ref="E425:F425" si="953">E426+E430+E432</f>
        <v>0</v>
      </c>
      <c r="F425" s="16">
        <f t="shared" si="953"/>
        <v>5243.7</v>
      </c>
      <c r="G425" s="16">
        <f>G426+G430+G432</f>
        <v>4877</v>
      </c>
      <c r="H425" s="16">
        <f t="shared" ref="H425" si="954">H426+H430+H432</f>
        <v>0</v>
      </c>
      <c r="I425" s="16">
        <f t="shared" ref="I425" si="955">I426+I430+I432</f>
        <v>4877</v>
      </c>
      <c r="J425" s="16">
        <f>J426+J430+J432</f>
        <v>4877</v>
      </c>
      <c r="K425" s="16">
        <f t="shared" ref="K425" si="956">K426+K430+K432</f>
        <v>0</v>
      </c>
      <c r="L425" s="16">
        <f t="shared" ref="L425" si="957">L426+L430+L432</f>
        <v>4877</v>
      </c>
    </row>
    <row r="426" spans="1:12" ht="18.75" customHeight="1" outlineLevel="5" x14ac:dyDescent="0.2">
      <c r="A426" s="167" t="s">
        <v>390</v>
      </c>
      <c r="B426" s="167"/>
      <c r="C426" s="168" t="s">
        <v>391</v>
      </c>
      <c r="D426" s="16">
        <f>D427+D428+D429</f>
        <v>4097</v>
      </c>
      <c r="E426" s="172">
        <f t="shared" ref="E426:J426" si="958">E427+E428+E429</f>
        <v>0</v>
      </c>
      <c r="F426" s="172">
        <f t="shared" si="958"/>
        <v>4097</v>
      </c>
      <c r="G426" s="16">
        <f t="shared" si="958"/>
        <v>4097</v>
      </c>
      <c r="H426" s="172">
        <f t="shared" ref="H426" si="959">H427+H428+H429</f>
        <v>0</v>
      </c>
      <c r="I426" s="172">
        <f t="shared" ref="I426" si="960">I427+I428+I429</f>
        <v>4097</v>
      </c>
      <c r="J426" s="16">
        <f t="shared" si="958"/>
        <v>4097</v>
      </c>
      <c r="K426" s="172">
        <f t="shared" ref="K426" si="961">K427+K428+K429</f>
        <v>0</v>
      </c>
      <c r="L426" s="172">
        <f t="shared" ref="L426" si="962">L427+L428+L429</f>
        <v>4097</v>
      </c>
    </row>
    <row r="427" spans="1:12" ht="31.5" outlineLevel="7" x14ac:dyDescent="0.2">
      <c r="A427" s="42" t="s">
        <v>390</v>
      </c>
      <c r="B427" s="42" t="s">
        <v>7</v>
      </c>
      <c r="C427" s="22" t="s">
        <v>8</v>
      </c>
      <c r="D427" s="17">
        <v>4097</v>
      </c>
      <c r="E427" s="161">
        <f>-700-3197</f>
        <v>-3897</v>
      </c>
      <c r="F427" s="161">
        <f>SUM(D427:E427)</f>
        <v>200</v>
      </c>
      <c r="G427" s="17">
        <v>4097</v>
      </c>
      <c r="H427" s="161">
        <f>-700-3197</f>
        <v>-3897</v>
      </c>
      <c r="I427" s="161">
        <f>SUM(G427:H427)</f>
        <v>200</v>
      </c>
      <c r="J427" s="17">
        <v>4097</v>
      </c>
      <c r="K427" s="161">
        <f>-700-3197</f>
        <v>-3897</v>
      </c>
      <c r="L427" s="161">
        <f>SUM(J427:K427)</f>
        <v>200</v>
      </c>
    </row>
    <row r="428" spans="1:12" ht="19.5" customHeight="1" outlineLevel="7" x14ac:dyDescent="0.2">
      <c r="A428" s="42" t="s">
        <v>390</v>
      </c>
      <c r="B428" s="169" t="s">
        <v>19</v>
      </c>
      <c r="C428" s="180" t="s">
        <v>20</v>
      </c>
      <c r="D428" s="17"/>
      <c r="E428" s="161">
        <v>700</v>
      </c>
      <c r="F428" s="161">
        <f t="shared" ref="F428:F429" si="963">SUM(D428:E428)</f>
        <v>700</v>
      </c>
      <c r="G428" s="17"/>
      <c r="H428" s="161">
        <v>700</v>
      </c>
      <c r="I428" s="161">
        <f t="shared" ref="I428:I429" si="964">SUM(G428:H428)</f>
        <v>700</v>
      </c>
      <c r="J428" s="17"/>
      <c r="K428" s="161">
        <v>700</v>
      </c>
      <c r="L428" s="161">
        <f t="shared" ref="L428:L429" si="965">SUM(J428:K428)</f>
        <v>700</v>
      </c>
    </row>
    <row r="429" spans="1:12" ht="31.5" outlineLevel="7" x14ac:dyDescent="0.2">
      <c r="A429" s="42" t="s">
        <v>390</v>
      </c>
      <c r="B429" s="169" t="s">
        <v>65</v>
      </c>
      <c r="C429" s="180" t="s">
        <v>66</v>
      </c>
      <c r="D429" s="17"/>
      <c r="E429" s="161">
        <v>3197</v>
      </c>
      <c r="F429" s="161">
        <f t="shared" si="963"/>
        <v>3197</v>
      </c>
      <c r="G429" s="17"/>
      <c r="H429" s="161">
        <v>3197</v>
      </c>
      <c r="I429" s="161">
        <f t="shared" si="964"/>
        <v>3197</v>
      </c>
      <c r="J429" s="17"/>
      <c r="K429" s="161">
        <v>3197</v>
      </c>
      <c r="L429" s="161">
        <f t="shared" si="965"/>
        <v>3197</v>
      </c>
    </row>
    <row r="430" spans="1:12" ht="31.5" outlineLevel="5" x14ac:dyDescent="0.2">
      <c r="A430" s="41" t="s">
        <v>386</v>
      </c>
      <c r="B430" s="41"/>
      <c r="C430" s="21" t="s">
        <v>387</v>
      </c>
      <c r="D430" s="16">
        <f>D431</f>
        <v>780</v>
      </c>
      <c r="E430" s="16">
        <f t="shared" ref="E430:F430" si="966">E431</f>
        <v>0</v>
      </c>
      <c r="F430" s="16">
        <f t="shared" si="966"/>
        <v>780</v>
      </c>
      <c r="G430" s="16">
        <f>G431</f>
        <v>780</v>
      </c>
      <c r="H430" s="16">
        <f t="shared" ref="H430" si="967">H431</f>
        <v>0</v>
      </c>
      <c r="I430" s="16">
        <f t="shared" ref="I430" si="968">I431</f>
        <v>780</v>
      </c>
      <c r="J430" s="16">
        <f>J431</f>
        <v>780</v>
      </c>
      <c r="K430" s="16">
        <f t="shared" ref="K430" si="969">K431</f>
        <v>0</v>
      </c>
      <c r="L430" s="16">
        <f t="shared" ref="L430" si="970">L431</f>
        <v>780</v>
      </c>
    </row>
    <row r="431" spans="1:12" ht="19.5" customHeight="1" outlineLevel="7" x14ac:dyDescent="0.2">
      <c r="A431" s="42" t="s">
        <v>386</v>
      </c>
      <c r="B431" s="42" t="s">
        <v>19</v>
      </c>
      <c r="C431" s="22" t="s">
        <v>20</v>
      </c>
      <c r="D431" s="17">
        <v>780</v>
      </c>
      <c r="E431" s="17"/>
      <c r="F431" s="17">
        <f>SUM(D431:E431)</f>
        <v>780</v>
      </c>
      <c r="G431" s="17">
        <v>780</v>
      </c>
      <c r="H431" s="17"/>
      <c r="I431" s="17">
        <f>SUM(G431:H431)</f>
        <v>780</v>
      </c>
      <c r="J431" s="17">
        <v>780</v>
      </c>
      <c r="K431" s="17"/>
      <c r="L431" s="17">
        <f>SUM(J431:K431)</f>
        <v>780</v>
      </c>
    </row>
    <row r="432" spans="1:12" ht="31.5" outlineLevel="7" x14ac:dyDescent="0.2">
      <c r="A432" s="41" t="s">
        <v>602</v>
      </c>
      <c r="B432" s="42"/>
      <c r="C432" s="21" t="s">
        <v>603</v>
      </c>
      <c r="D432" s="6">
        <f>D433</f>
        <v>366.7</v>
      </c>
      <c r="E432" s="6">
        <f t="shared" ref="E432:F432" si="971">E433</f>
        <v>0</v>
      </c>
      <c r="F432" s="6">
        <f t="shared" si="971"/>
        <v>366.7</v>
      </c>
      <c r="G432" s="6"/>
      <c r="H432" s="6">
        <f t="shared" ref="H432" si="972">H433</f>
        <v>0</v>
      </c>
      <c r="I432" s="6">
        <f t="shared" ref="I432" si="973">I433</f>
        <v>0</v>
      </c>
      <c r="J432" s="6"/>
      <c r="K432" s="6">
        <f t="shared" ref="K432" si="974">K433</f>
        <v>0</v>
      </c>
      <c r="L432" s="6">
        <f t="shared" ref="L432" si="975">L433</f>
        <v>0</v>
      </c>
    </row>
    <row r="433" spans="1:12" ht="31.5" outlineLevel="7" x14ac:dyDescent="0.2">
      <c r="A433" s="42" t="s">
        <v>602</v>
      </c>
      <c r="B433" s="42" t="s">
        <v>65</v>
      </c>
      <c r="C433" s="22" t="s">
        <v>66</v>
      </c>
      <c r="D433" s="7">
        <v>366.7</v>
      </c>
      <c r="E433" s="17"/>
      <c r="F433" s="17">
        <f>SUM(D433:E433)</f>
        <v>366.7</v>
      </c>
      <c r="G433" s="6"/>
      <c r="H433" s="17"/>
      <c r="I433" s="17">
        <f>SUM(G433:H433)</f>
        <v>0</v>
      </c>
      <c r="J433" s="6"/>
      <c r="K433" s="17"/>
      <c r="L433" s="17">
        <f>SUM(J433:K433)</f>
        <v>0</v>
      </c>
    </row>
    <row r="434" spans="1:12" ht="31.5" outlineLevel="4" x14ac:dyDescent="0.2">
      <c r="A434" s="41" t="s">
        <v>392</v>
      </c>
      <c r="B434" s="41"/>
      <c r="C434" s="21" t="s">
        <v>430</v>
      </c>
      <c r="D434" s="16">
        <f>D435+D437</f>
        <v>6874.94967</v>
      </c>
      <c r="E434" s="16">
        <f t="shared" ref="E434:F434" si="976">E435+E437</f>
        <v>0</v>
      </c>
      <c r="F434" s="16">
        <f t="shared" si="976"/>
        <v>6874.94967</v>
      </c>
      <c r="G434" s="16"/>
      <c r="H434" s="16">
        <f t="shared" ref="H434" si="977">H435+H437</f>
        <v>0</v>
      </c>
      <c r="I434" s="16">
        <f t="shared" ref="I434" si="978">I435+I437</f>
        <v>0</v>
      </c>
      <c r="J434" s="16"/>
      <c r="K434" s="16">
        <f t="shared" ref="K434" si="979">K435+K437</f>
        <v>0</v>
      </c>
      <c r="L434" s="16">
        <f t="shared" ref="L434" si="980">L435+L437</f>
        <v>0</v>
      </c>
    </row>
    <row r="435" spans="1:12" ht="31.5" outlineLevel="5" x14ac:dyDescent="0.2">
      <c r="A435" s="43" t="s">
        <v>393</v>
      </c>
      <c r="B435" s="43"/>
      <c r="C435" s="10" t="s">
        <v>691</v>
      </c>
      <c r="D435" s="6">
        <f>D436</f>
        <v>1718.7374199999999</v>
      </c>
      <c r="E435" s="6">
        <f t="shared" ref="E435:F435" si="981">E436</f>
        <v>0</v>
      </c>
      <c r="F435" s="6">
        <f t="shared" si="981"/>
        <v>1718.7374199999999</v>
      </c>
      <c r="G435" s="6"/>
      <c r="H435" s="6">
        <f t="shared" ref="H435" si="982">H436</f>
        <v>0</v>
      </c>
      <c r="I435" s="6">
        <f t="shared" ref="I435" si="983">I436</f>
        <v>0</v>
      </c>
      <c r="J435" s="6"/>
      <c r="K435" s="6">
        <f t="shared" ref="K435" si="984">K436</f>
        <v>0</v>
      </c>
      <c r="L435" s="6">
        <f t="shared" ref="L435" si="985">L436</f>
        <v>0</v>
      </c>
    </row>
    <row r="436" spans="1:12" ht="31.5" outlineLevel="7" x14ac:dyDescent="0.2">
      <c r="A436" s="44" t="s">
        <v>393</v>
      </c>
      <c r="B436" s="44" t="s">
        <v>65</v>
      </c>
      <c r="C436" s="11" t="s">
        <v>66</v>
      </c>
      <c r="D436" s="7">
        <v>1718.7374199999999</v>
      </c>
      <c r="E436" s="17"/>
      <c r="F436" s="17">
        <f>SUM(D436:E436)</f>
        <v>1718.7374199999999</v>
      </c>
      <c r="G436" s="7"/>
      <c r="H436" s="17"/>
      <c r="I436" s="17">
        <f>SUM(G436:H436)</f>
        <v>0</v>
      </c>
      <c r="J436" s="7"/>
      <c r="K436" s="17"/>
      <c r="L436" s="17">
        <f>SUM(J436:K436)</f>
        <v>0</v>
      </c>
    </row>
    <row r="437" spans="1:12" ht="31.5" outlineLevel="5" x14ac:dyDescent="0.2">
      <c r="A437" s="43" t="s">
        <v>393</v>
      </c>
      <c r="B437" s="43"/>
      <c r="C437" s="10" t="s">
        <v>692</v>
      </c>
      <c r="D437" s="6">
        <f>D438</f>
        <v>5156.2122499999996</v>
      </c>
      <c r="E437" s="6">
        <f t="shared" ref="E437:F437" si="986">E438</f>
        <v>0</v>
      </c>
      <c r="F437" s="6">
        <f t="shared" si="986"/>
        <v>5156.2122499999996</v>
      </c>
      <c r="G437" s="6"/>
      <c r="H437" s="6">
        <f t="shared" ref="H437" si="987">H438</f>
        <v>0</v>
      </c>
      <c r="I437" s="6">
        <f t="shared" ref="I437" si="988">I438</f>
        <v>0</v>
      </c>
      <c r="J437" s="6"/>
      <c r="K437" s="6">
        <f t="shared" ref="K437" si="989">K438</f>
        <v>0</v>
      </c>
      <c r="L437" s="6">
        <f t="shared" ref="L437" si="990">L438</f>
        <v>0</v>
      </c>
    </row>
    <row r="438" spans="1:12" ht="31.5" outlineLevel="7" x14ac:dyDescent="0.2">
      <c r="A438" s="44" t="s">
        <v>393</v>
      </c>
      <c r="B438" s="44" t="s">
        <v>65</v>
      </c>
      <c r="C438" s="11" t="s">
        <v>66</v>
      </c>
      <c r="D438" s="7">
        <v>5156.2122499999996</v>
      </c>
      <c r="E438" s="17"/>
      <c r="F438" s="17">
        <f>SUM(D438:E438)</f>
        <v>5156.2122499999996</v>
      </c>
      <c r="G438" s="7"/>
      <c r="H438" s="17"/>
      <c r="I438" s="17">
        <f>SUM(G438:H438)</f>
        <v>0</v>
      </c>
      <c r="J438" s="7"/>
      <c r="K438" s="17"/>
      <c r="L438" s="17">
        <f>SUM(J438:K438)</f>
        <v>0</v>
      </c>
    </row>
    <row r="439" spans="1:12" ht="31.5" outlineLevel="3" x14ac:dyDescent="0.2">
      <c r="A439" s="41" t="s">
        <v>378</v>
      </c>
      <c r="B439" s="41"/>
      <c r="C439" s="21" t="s">
        <v>379</v>
      </c>
      <c r="D439" s="16">
        <f>D440</f>
        <v>125033.09999999999</v>
      </c>
      <c r="E439" s="16">
        <f t="shared" ref="E439:F439" si="991">E440</f>
        <v>7500</v>
      </c>
      <c r="F439" s="16">
        <f t="shared" si="991"/>
        <v>132533.1</v>
      </c>
      <c r="G439" s="16">
        <f>G440</f>
        <v>125162.2</v>
      </c>
      <c r="H439" s="16">
        <f t="shared" ref="H439" si="992">H440</f>
        <v>0</v>
      </c>
      <c r="I439" s="16">
        <f t="shared" ref="I439" si="993">I440</f>
        <v>125162.2</v>
      </c>
      <c r="J439" s="16">
        <f>J440</f>
        <v>126204.49999999999</v>
      </c>
      <c r="K439" s="16">
        <f t="shared" ref="K439" si="994">K440</f>
        <v>0</v>
      </c>
      <c r="L439" s="16">
        <f t="shared" ref="L439" si="995">L440</f>
        <v>126204.49999999999</v>
      </c>
    </row>
    <row r="440" spans="1:12" ht="31.5" outlineLevel="4" x14ac:dyDescent="0.2">
      <c r="A440" s="41" t="s">
        <v>380</v>
      </c>
      <c r="B440" s="41"/>
      <c r="C440" s="21" t="s">
        <v>35</v>
      </c>
      <c r="D440" s="16">
        <f>D441+D444+D446</f>
        <v>125033.09999999999</v>
      </c>
      <c r="E440" s="16">
        <f t="shared" ref="E440:F440" si="996">E441+E444+E446</f>
        <v>7500</v>
      </c>
      <c r="F440" s="16">
        <f t="shared" si="996"/>
        <v>132533.1</v>
      </c>
      <c r="G440" s="16">
        <f t="shared" ref="G440:J440" si="997">G441+G444+G446</f>
        <v>125162.2</v>
      </c>
      <c r="H440" s="16">
        <f t="shared" ref="H440" si="998">H441+H444+H446</f>
        <v>0</v>
      </c>
      <c r="I440" s="16">
        <f t="shared" ref="I440" si="999">I441+I444+I446</f>
        <v>125162.2</v>
      </c>
      <c r="J440" s="16">
        <f t="shared" si="997"/>
        <v>126204.49999999999</v>
      </c>
      <c r="K440" s="16">
        <f t="shared" ref="K440" si="1000">K441+K444+K446</f>
        <v>0</v>
      </c>
      <c r="L440" s="16">
        <f t="shared" ref="L440" si="1001">L441+L444+L446</f>
        <v>126204.49999999999</v>
      </c>
    </row>
    <row r="441" spans="1:12" ht="15.75" outlineLevel="5" x14ac:dyDescent="0.2">
      <c r="A441" s="41" t="s">
        <v>394</v>
      </c>
      <c r="B441" s="41"/>
      <c r="C441" s="21" t="s">
        <v>37</v>
      </c>
      <c r="D441" s="16">
        <f>D442+D443</f>
        <v>6026.5</v>
      </c>
      <c r="E441" s="16">
        <f t="shared" ref="E441:F441" si="1002">E442+E443</f>
        <v>0</v>
      </c>
      <c r="F441" s="16">
        <f t="shared" si="1002"/>
        <v>6026.5</v>
      </c>
      <c r="G441" s="16">
        <f t="shared" ref="G441:J441" si="1003">G442+G443</f>
        <v>6262.5999999999995</v>
      </c>
      <c r="H441" s="16">
        <f t="shared" ref="H441" si="1004">H442+H443</f>
        <v>0</v>
      </c>
      <c r="I441" s="16">
        <f t="shared" ref="I441" si="1005">I442+I443</f>
        <v>6262.5999999999995</v>
      </c>
      <c r="J441" s="16">
        <f t="shared" si="1003"/>
        <v>7304.9</v>
      </c>
      <c r="K441" s="16">
        <f t="shared" ref="K441" si="1006">K442+K443</f>
        <v>0</v>
      </c>
      <c r="L441" s="16">
        <f t="shared" ref="L441" si="1007">L442+L443</f>
        <v>7304.9</v>
      </c>
    </row>
    <row r="442" spans="1:12" ht="47.25" outlineLevel="7" x14ac:dyDescent="0.2">
      <c r="A442" s="42" t="s">
        <v>394</v>
      </c>
      <c r="B442" s="42" t="s">
        <v>4</v>
      </c>
      <c r="C442" s="22" t="s">
        <v>5</v>
      </c>
      <c r="D442" s="17">
        <v>5898.3</v>
      </c>
      <c r="E442" s="17"/>
      <c r="F442" s="17">
        <f>SUM(D442:E442)</f>
        <v>5898.3</v>
      </c>
      <c r="G442" s="17">
        <v>6134.4</v>
      </c>
      <c r="H442" s="17"/>
      <c r="I442" s="17">
        <f>SUM(G442:H442)</f>
        <v>6134.4</v>
      </c>
      <c r="J442" s="17">
        <v>7176.7</v>
      </c>
      <c r="K442" s="17"/>
      <c r="L442" s="17">
        <f>SUM(J442:K442)</f>
        <v>7176.7</v>
      </c>
    </row>
    <row r="443" spans="1:12" ht="31.5" outlineLevel="7" x14ac:dyDescent="0.2">
      <c r="A443" s="42" t="s">
        <v>394</v>
      </c>
      <c r="B443" s="42" t="s">
        <v>7</v>
      </c>
      <c r="C443" s="22" t="s">
        <v>8</v>
      </c>
      <c r="D443" s="17">
        <v>128.19999999999999</v>
      </c>
      <c r="E443" s="17"/>
      <c r="F443" s="17">
        <f>SUM(D443:E443)</f>
        <v>128.19999999999999</v>
      </c>
      <c r="G443" s="17">
        <v>128.19999999999999</v>
      </c>
      <c r="H443" s="17"/>
      <c r="I443" s="17">
        <f>SUM(G443:H443)</f>
        <v>128.19999999999999</v>
      </c>
      <c r="J443" s="17">
        <v>128.19999999999999</v>
      </c>
      <c r="K443" s="17"/>
      <c r="L443" s="17">
        <f>SUM(J443:K443)</f>
        <v>128.19999999999999</v>
      </c>
    </row>
    <row r="444" spans="1:12" ht="31.5" customHeight="1" outlineLevel="5" x14ac:dyDescent="0.2">
      <c r="A444" s="167" t="s">
        <v>381</v>
      </c>
      <c r="B444" s="167"/>
      <c r="C444" s="168" t="s">
        <v>412</v>
      </c>
      <c r="D444" s="16">
        <f t="shared" ref="D444:L444" si="1008">D445</f>
        <v>118468.4</v>
      </c>
      <c r="E444" s="172">
        <f t="shared" si="1008"/>
        <v>7500</v>
      </c>
      <c r="F444" s="172">
        <f t="shared" si="1008"/>
        <v>125968.4</v>
      </c>
      <c r="G444" s="16">
        <f t="shared" si="1008"/>
        <v>118361.4</v>
      </c>
      <c r="H444" s="16">
        <f t="shared" si="1008"/>
        <v>0</v>
      </c>
      <c r="I444" s="16">
        <f t="shared" si="1008"/>
        <v>118361.4</v>
      </c>
      <c r="J444" s="16">
        <f t="shared" si="1008"/>
        <v>118361.4</v>
      </c>
      <c r="K444" s="16">
        <f t="shared" si="1008"/>
        <v>0</v>
      </c>
      <c r="L444" s="16">
        <f t="shared" si="1008"/>
        <v>118361.4</v>
      </c>
    </row>
    <row r="445" spans="1:12" ht="31.5" outlineLevel="7" x14ac:dyDescent="0.2">
      <c r="A445" s="42" t="s">
        <v>381</v>
      </c>
      <c r="B445" s="42" t="s">
        <v>65</v>
      </c>
      <c r="C445" s="22" t="s">
        <v>66</v>
      </c>
      <c r="D445" s="17">
        <f>116641.2+91+1736.2</f>
        <v>118468.4</v>
      </c>
      <c r="E445" s="161">
        <v>7500</v>
      </c>
      <c r="F445" s="161">
        <f>SUM(D445:E445)</f>
        <v>125968.4</v>
      </c>
      <c r="G445" s="17">
        <f>116534.2+91+1736.2</f>
        <v>118361.4</v>
      </c>
      <c r="H445" s="17"/>
      <c r="I445" s="17">
        <f>SUM(G445:H445)</f>
        <v>118361.4</v>
      </c>
      <c r="J445" s="17">
        <f>116534.2+91+1736.2</f>
        <v>118361.4</v>
      </c>
      <c r="K445" s="17"/>
      <c r="L445" s="17">
        <f>SUM(J445:K445)</f>
        <v>118361.4</v>
      </c>
    </row>
    <row r="446" spans="1:12" ht="24" customHeight="1" outlineLevel="5" x14ac:dyDescent="0.2">
      <c r="A446" s="41" t="s">
        <v>382</v>
      </c>
      <c r="B446" s="41"/>
      <c r="C446" s="21" t="s">
        <v>383</v>
      </c>
      <c r="D446" s="16">
        <f>D447</f>
        <v>538.20000000000005</v>
      </c>
      <c r="E446" s="16">
        <f t="shared" ref="E446:F446" si="1009">E447</f>
        <v>0</v>
      </c>
      <c r="F446" s="16">
        <f t="shared" si="1009"/>
        <v>538.20000000000005</v>
      </c>
      <c r="G446" s="16">
        <f>G447</f>
        <v>538.20000000000005</v>
      </c>
      <c r="H446" s="16">
        <f t="shared" ref="H446" si="1010">H447</f>
        <v>0</v>
      </c>
      <c r="I446" s="16">
        <f t="shared" ref="I446" si="1011">I447</f>
        <v>538.20000000000005</v>
      </c>
      <c r="J446" s="16">
        <f>J447</f>
        <v>538.20000000000005</v>
      </c>
      <c r="K446" s="16">
        <f t="shared" ref="K446" si="1012">K447</f>
        <v>0</v>
      </c>
      <c r="L446" s="16">
        <f t="shared" ref="L446" si="1013">L447</f>
        <v>538.20000000000005</v>
      </c>
    </row>
    <row r="447" spans="1:12" ht="31.5" outlineLevel="7" x14ac:dyDescent="0.2">
      <c r="A447" s="42" t="s">
        <v>382</v>
      </c>
      <c r="B447" s="42" t="s">
        <v>65</v>
      </c>
      <c r="C447" s="22" t="s">
        <v>66</v>
      </c>
      <c r="D447" s="17">
        <v>538.20000000000005</v>
      </c>
      <c r="E447" s="17"/>
      <c r="F447" s="17">
        <f>SUM(D447:E447)</f>
        <v>538.20000000000005</v>
      </c>
      <c r="G447" s="17">
        <v>538.20000000000005</v>
      </c>
      <c r="H447" s="17"/>
      <c r="I447" s="17">
        <f>SUM(G447:H447)</f>
        <v>538.20000000000005</v>
      </c>
      <c r="J447" s="17">
        <v>538.20000000000005</v>
      </c>
      <c r="K447" s="17"/>
      <c r="L447" s="17">
        <f>SUM(J447:K447)</f>
        <v>538.20000000000005</v>
      </c>
    </row>
    <row r="448" spans="1:12" ht="31.5" outlineLevel="2" x14ac:dyDescent="0.2">
      <c r="A448" s="41" t="s">
        <v>57</v>
      </c>
      <c r="B448" s="41"/>
      <c r="C448" s="21" t="s">
        <v>58</v>
      </c>
      <c r="D448" s="16">
        <f>D449+D462+D468+D472</f>
        <v>11387.53881</v>
      </c>
      <c r="E448" s="16">
        <f t="shared" ref="E448:F448" si="1014">E449+E462+E468+E472</f>
        <v>-0.01</v>
      </c>
      <c r="F448" s="16">
        <f t="shared" si="1014"/>
        <v>11387.52881</v>
      </c>
      <c r="G448" s="16">
        <f>G449+G462+G468+G472</f>
        <v>8882.1999999999989</v>
      </c>
      <c r="H448" s="16">
        <f t="shared" ref="H448" si="1015">H449+H462+H468+H472</f>
        <v>0</v>
      </c>
      <c r="I448" s="16">
        <f t="shared" ref="I448" si="1016">I449+I462+I468+I472</f>
        <v>8882.1999999999989</v>
      </c>
      <c r="J448" s="16">
        <f>J449+J462+J468+J472</f>
        <v>8882.1999999999989</v>
      </c>
      <c r="K448" s="16">
        <f t="shared" ref="K448" si="1017">K449+K462+K468+K472</f>
        <v>0</v>
      </c>
      <c r="L448" s="16">
        <f t="shared" ref="L448" si="1018">L449+L462+L468+L472</f>
        <v>8882.1999999999989</v>
      </c>
    </row>
    <row r="449" spans="1:12" ht="31.5" outlineLevel="3" x14ac:dyDescent="0.2">
      <c r="A449" s="41" t="s">
        <v>59</v>
      </c>
      <c r="B449" s="41"/>
      <c r="C449" s="21" t="s">
        <v>60</v>
      </c>
      <c r="D449" s="16">
        <f>D450</f>
        <v>6515.7388100000007</v>
      </c>
      <c r="E449" s="16">
        <f t="shared" ref="E449:F449" si="1019">E450</f>
        <v>-0.01</v>
      </c>
      <c r="F449" s="16">
        <f t="shared" si="1019"/>
        <v>6515.7288100000005</v>
      </c>
      <c r="G449" s="16">
        <f t="shared" ref="G449:J449" si="1020">G450</f>
        <v>4423.3999999999996</v>
      </c>
      <c r="H449" s="16">
        <f t="shared" ref="H449" si="1021">H450</f>
        <v>0</v>
      </c>
      <c r="I449" s="16">
        <f t="shared" ref="I449" si="1022">I450</f>
        <v>4423.3999999999996</v>
      </c>
      <c r="J449" s="16">
        <f t="shared" si="1020"/>
        <v>4423.3999999999996</v>
      </c>
      <c r="K449" s="16">
        <f t="shared" ref="K449" si="1023">K450</f>
        <v>0</v>
      </c>
      <c r="L449" s="16">
        <f t="shared" ref="L449" si="1024">L450</f>
        <v>4423.3999999999996</v>
      </c>
    </row>
    <row r="450" spans="1:12" ht="31.5" outlineLevel="4" x14ac:dyDescent="0.2">
      <c r="A450" s="41" t="s">
        <v>61</v>
      </c>
      <c r="B450" s="41"/>
      <c r="C450" s="21" t="s">
        <v>62</v>
      </c>
      <c r="D450" s="16">
        <f>D451+D458+D460+D456+D454</f>
        <v>6515.7388100000007</v>
      </c>
      <c r="E450" s="16">
        <f t="shared" ref="E450:F450" si="1025">E451+E458+E460+E456+E454</f>
        <v>-0.01</v>
      </c>
      <c r="F450" s="16">
        <f t="shared" si="1025"/>
        <v>6515.7288100000005</v>
      </c>
      <c r="G450" s="16">
        <f>G451+G458+G460+G456+G454</f>
        <v>4423.3999999999996</v>
      </c>
      <c r="H450" s="16">
        <f t="shared" ref="H450" si="1026">H451+H458+H460+H456+H454</f>
        <v>0</v>
      </c>
      <c r="I450" s="16">
        <f t="shared" ref="I450" si="1027">I451+I458+I460+I456+I454</f>
        <v>4423.3999999999996</v>
      </c>
      <c r="J450" s="16">
        <f>J451+J458+J460+J456+J454</f>
        <v>4423.3999999999996</v>
      </c>
      <c r="K450" s="16">
        <f t="shared" ref="K450" si="1028">K451+K458+K460+K456+K454</f>
        <v>0</v>
      </c>
      <c r="L450" s="16">
        <f t="shared" ref="L450" si="1029">L451+L458+L460+L456+L454</f>
        <v>4423.3999999999996</v>
      </c>
    </row>
    <row r="451" spans="1:12" ht="31.5" outlineLevel="5" x14ac:dyDescent="0.2">
      <c r="A451" s="41" t="s">
        <v>63</v>
      </c>
      <c r="B451" s="41"/>
      <c r="C451" s="21" t="s">
        <v>64</v>
      </c>
      <c r="D451" s="16">
        <f>D452+D453</f>
        <v>3423.4</v>
      </c>
      <c r="E451" s="16">
        <f t="shared" ref="E451:F451" si="1030">E452+E453</f>
        <v>0</v>
      </c>
      <c r="F451" s="16">
        <f t="shared" si="1030"/>
        <v>3423.4</v>
      </c>
      <c r="G451" s="16">
        <f>G452+G453</f>
        <v>3423.4</v>
      </c>
      <c r="H451" s="16">
        <f t="shared" ref="H451" si="1031">H452+H453</f>
        <v>0</v>
      </c>
      <c r="I451" s="16">
        <f t="shared" ref="I451" si="1032">I452+I453</f>
        <v>3423.4</v>
      </c>
      <c r="J451" s="16">
        <f>J452+J453</f>
        <v>3423.4</v>
      </c>
      <c r="K451" s="16">
        <f t="shared" ref="K451" si="1033">K452+K453</f>
        <v>0</v>
      </c>
      <c r="L451" s="16">
        <f t="shared" ref="L451" si="1034">L452+L453</f>
        <v>3423.4</v>
      </c>
    </row>
    <row r="452" spans="1:12" ht="31.5" outlineLevel="7" x14ac:dyDescent="0.2">
      <c r="A452" s="42" t="s">
        <v>63</v>
      </c>
      <c r="B452" s="42" t="s">
        <v>7</v>
      </c>
      <c r="C452" s="22" t="s">
        <v>8</v>
      </c>
      <c r="D452" s="7">
        <v>45</v>
      </c>
      <c r="E452" s="17"/>
      <c r="F452" s="17">
        <f>SUM(D452:E452)</f>
        <v>45</v>
      </c>
      <c r="G452" s="7">
        <v>45</v>
      </c>
      <c r="H452" s="17"/>
      <c r="I452" s="17">
        <f>SUM(G452:H452)</f>
        <v>45</v>
      </c>
      <c r="J452" s="7">
        <v>45</v>
      </c>
      <c r="K452" s="17"/>
      <c r="L452" s="17">
        <f>SUM(J452:K452)</f>
        <v>45</v>
      </c>
    </row>
    <row r="453" spans="1:12" ht="31.5" outlineLevel="7" x14ac:dyDescent="0.2">
      <c r="A453" s="42" t="s">
        <v>63</v>
      </c>
      <c r="B453" s="42" t="s">
        <v>65</v>
      </c>
      <c r="C453" s="22" t="s">
        <v>66</v>
      </c>
      <c r="D453" s="7">
        <f>3378.4</f>
        <v>3378.4</v>
      </c>
      <c r="E453" s="17"/>
      <c r="F453" s="17">
        <f>SUM(D453:E453)</f>
        <v>3378.4</v>
      </c>
      <c r="G453" s="7">
        <v>3378.4</v>
      </c>
      <c r="H453" s="17"/>
      <c r="I453" s="17">
        <f>SUM(G453:H453)</f>
        <v>3378.4</v>
      </c>
      <c r="J453" s="7">
        <v>3378.4</v>
      </c>
      <c r="K453" s="17"/>
      <c r="L453" s="17">
        <f>SUM(J453:K453)</f>
        <v>3378.4</v>
      </c>
    </row>
    <row r="454" spans="1:12" ht="31.5" outlineLevel="7" x14ac:dyDescent="0.2">
      <c r="A454" s="43" t="s">
        <v>460</v>
      </c>
      <c r="B454" s="43"/>
      <c r="C454" s="12" t="s">
        <v>764</v>
      </c>
      <c r="D454" s="6">
        <f>D455</f>
        <v>160.5</v>
      </c>
      <c r="E454" s="6">
        <f t="shared" ref="E454:F454" si="1035">E455</f>
        <v>0</v>
      </c>
      <c r="F454" s="6">
        <f t="shared" si="1035"/>
        <v>160.5</v>
      </c>
      <c r="G454" s="6"/>
      <c r="H454" s="6">
        <f t="shared" ref="H454" si="1036">H455</f>
        <v>0</v>
      </c>
      <c r="I454" s="6">
        <f t="shared" ref="I454" si="1037">I455</f>
        <v>0</v>
      </c>
      <c r="J454" s="6"/>
      <c r="K454" s="6">
        <f t="shared" ref="K454" si="1038">K455</f>
        <v>0</v>
      </c>
      <c r="L454" s="6">
        <f t="shared" ref="L454" si="1039">L455</f>
        <v>0</v>
      </c>
    </row>
    <row r="455" spans="1:12" ht="31.5" outlineLevel="7" x14ac:dyDescent="0.2">
      <c r="A455" s="44" t="s">
        <v>460</v>
      </c>
      <c r="B455" s="44" t="s">
        <v>65</v>
      </c>
      <c r="C455" s="13" t="s">
        <v>422</v>
      </c>
      <c r="D455" s="7">
        <v>160.5</v>
      </c>
      <c r="E455" s="17"/>
      <c r="F455" s="17">
        <f>SUM(D455:E455)</f>
        <v>160.5</v>
      </c>
      <c r="G455" s="7"/>
      <c r="H455" s="17"/>
      <c r="I455" s="17">
        <f>SUM(G455:H455)</f>
        <v>0</v>
      </c>
      <c r="J455" s="7"/>
      <c r="K455" s="17"/>
      <c r="L455" s="17">
        <f>SUM(J455:K455)</f>
        <v>0</v>
      </c>
    </row>
    <row r="456" spans="1:12" ht="31.5" outlineLevel="7" x14ac:dyDescent="0.2">
      <c r="A456" s="43" t="s">
        <v>460</v>
      </c>
      <c r="B456" s="43"/>
      <c r="C456" s="12" t="s">
        <v>765</v>
      </c>
      <c r="D456" s="6">
        <f>D457</f>
        <v>802.4</v>
      </c>
      <c r="E456" s="6">
        <f t="shared" ref="E456:F456" si="1040">E457</f>
        <v>0</v>
      </c>
      <c r="F456" s="6">
        <f t="shared" si="1040"/>
        <v>802.4</v>
      </c>
      <c r="G456" s="6"/>
      <c r="H456" s="6">
        <f t="shared" ref="H456" si="1041">H457</f>
        <v>0</v>
      </c>
      <c r="I456" s="6">
        <f t="shared" ref="I456" si="1042">I457</f>
        <v>0</v>
      </c>
      <c r="J456" s="6"/>
      <c r="K456" s="6">
        <f t="shared" ref="K456" si="1043">K457</f>
        <v>0</v>
      </c>
      <c r="L456" s="6">
        <f t="shared" ref="L456" si="1044">L457</f>
        <v>0</v>
      </c>
    </row>
    <row r="457" spans="1:12" ht="31.5" outlineLevel="7" x14ac:dyDescent="0.2">
      <c r="A457" s="44" t="s">
        <v>460</v>
      </c>
      <c r="B457" s="44" t="s">
        <v>65</v>
      </c>
      <c r="C457" s="13" t="s">
        <v>66</v>
      </c>
      <c r="D457" s="7">
        <v>802.4</v>
      </c>
      <c r="E457" s="17"/>
      <c r="F457" s="17">
        <f>SUM(D457:E457)</f>
        <v>802.4</v>
      </c>
      <c r="G457" s="7"/>
      <c r="H457" s="17"/>
      <c r="I457" s="17">
        <f>SUM(G457:H457)</f>
        <v>0</v>
      </c>
      <c r="J457" s="7"/>
      <c r="K457" s="17"/>
      <c r="L457" s="17">
        <f>SUM(J457:K457)</f>
        <v>0</v>
      </c>
    </row>
    <row r="458" spans="1:12" ht="31.5" outlineLevel="7" x14ac:dyDescent="0.2">
      <c r="A458" s="167" t="s">
        <v>443</v>
      </c>
      <c r="B458" s="167"/>
      <c r="C458" s="181" t="s">
        <v>581</v>
      </c>
      <c r="D458" s="6">
        <f>D459</f>
        <v>1064.71245</v>
      </c>
      <c r="E458" s="6">
        <f t="shared" ref="E458:F458" si="1045">E459</f>
        <v>-0.01</v>
      </c>
      <c r="F458" s="6">
        <f t="shared" si="1045"/>
        <v>1064.70245</v>
      </c>
      <c r="G458" s="6">
        <f t="shared" ref="G458:J458" si="1046">G459</f>
        <v>1000</v>
      </c>
      <c r="H458" s="6">
        <f t="shared" ref="H458" si="1047">H459</f>
        <v>0</v>
      </c>
      <c r="I458" s="6">
        <f t="shared" ref="I458" si="1048">I459</f>
        <v>1000</v>
      </c>
      <c r="J458" s="6">
        <f t="shared" si="1046"/>
        <v>1000</v>
      </c>
      <c r="K458" s="6">
        <f t="shared" ref="K458" si="1049">K459</f>
        <v>0</v>
      </c>
      <c r="L458" s="6">
        <f t="shared" ref="L458" si="1050">L459</f>
        <v>1000</v>
      </c>
    </row>
    <row r="459" spans="1:12" ht="31.5" outlineLevel="7" x14ac:dyDescent="0.2">
      <c r="A459" s="42" t="s">
        <v>443</v>
      </c>
      <c r="B459" s="42" t="s">
        <v>65</v>
      </c>
      <c r="C459" s="19" t="s">
        <v>422</v>
      </c>
      <c r="D459" s="7">
        <v>1064.71245</v>
      </c>
      <c r="E459" s="178">
        <v>-0.01</v>
      </c>
      <c r="F459" s="179">
        <f>SUM(D459:E459)</f>
        <v>1064.70245</v>
      </c>
      <c r="G459" s="7">
        <v>1000</v>
      </c>
      <c r="H459" s="17"/>
      <c r="I459" s="17">
        <f>SUM(G459:H459)</f>
        <v>1000</v>
      </c>
      <c r="J459" s="7">
        <v>1000</v>
      </c>
      <c r="K459" s="17"/>
      <c r="L459" s="17">
        <f>SUM(J459:K459)</f>
        <v>1000</v>
      </c>
    </row>
    <row r="460" spans="1:12" ht="31.5" outlineLevel="7" x14ac:dyDescent="0.2">
      <c r="A460" s="41" t="s">
        <v>443</v>
      </c>
      <c r="B460" s="41"/>
      <c r="C460" s="20" t="s">
        <v>449</v>
      </c>
      <c r="D460" s="6">
        <f t="shared" ref="D460:F460" si="1051">D461</f>
        <v>1064.7263600000001</v>
      </c>
      <c r="E460" s="6">
        <f t="shared" si="1051"/>
        <v>0</v>
      </c>
      <c r="F460" s="6">
        <f t="shared" si="1051"/>
        <v>1064.7263600000001</v>
      </c>
      <c r="G460" s="6"/>
      <c r="H460" s="6">
        <f t="shared" ref="H460:I460" si="1052">H461</f>
        <v>0</v>
      </c>
      <c r="I460" s="6">
        <f t="shared" si="1052"/>
        <v>0</v>
      </c>
      <c r="J460" s="6"/>
      <c r="K460" s="6">
        <f t="shared" ref="K460:L460" si="1053">K461</f>
        <v>0</v>
      </c>
      <c r="L460" s="6">
        <f t="shared" si="1053"/>
        <v>0</v>
      </c>
    </row>
    <row r="461" spans="1:12" ht="31.5" outlineLevel="7" x14ac:dyDescent="0.2">
      <c r="A461" s="42" t="s">
        <v>443</v>
      </c>
      <c r="B461" s="42" t="s">
        <v>65</v>
      </c>
      <c r="C461" s="19" t="s">
        <v>422</v>
      </c>
      <c r="D461" s="7">
        <v>1064.7263600000001</v>
      </c>
      <c r="E461" s="17"/>
      <c r="F461" s="17">
        <f>SUM(D461:E461)</f>
        <v>1064.7263600000001</v>
      </c>
      <c r="G461" s="7"/>
      <c r="H461" s="17"/>
      <c r="I461" s="17">
        <f>SUM(G461:H461)</f>
        <v>0</v>
      </c>
      <c r="J461" s="7"/>
      <c r="K461" s="17"/>
      <c r="L461" s="17">
        <f>SUM(J461:K461)</f>
        <v>0</v>
      </c>
    </row>
    <row r="462" spans="1:12" ht="31.5" outlineLevel="3" x14ac:dyDescent="0.2">
      <c r="A462" s="41" t="s">
        <v>236</v>
      </c>
      <c r="B462" s="41"/>
      <c r="C462" s="21" t="s">
        <v>237</v>
      </c>
      <c r="D462" s="16">
        <f>D463</f>
        <v>2783.9</v>
      </c>
      <c r="E462" s="16">
        <f t="shared" ref="E462:F462" si="1054">E463</f>
        <v>0</v>
      </c>
      <c r="F462" s="16">
        <f t="shared" si="1054"/>
        <v>2783.9</v>
      </c>
      <c r="G462" s="16">
        <f>G463</f>
        <v>2520.9</v>
      </c>
      <c r="H462" s="16">
        <f t="shared" ref="H462" si="1055">H463</f>
        <v>0</v>
      </c>
      <c r="I462" s="16">
        <f t="shared" ref="I462" si="1056">I463</f>
        <v>2520.9</v>
      </c>
      <c r="J462" s="16">
        <f>J463</f>
        <v>2520.9</v>
      </c>
      <c r="K462" s="16">
        <f t="shared" ref="K462" si="1057">K463</f>
        <v>0</v>
      </c>
      <c r="L462" s="16">
        <f t="shared" ref="L462" si="1058">L463</f>
        <v>2520.9</v>
      </c>
    </row>
    <row r="463" spans="1:12" ht="21.75" customHeight="1" outlineLevel="4" x14ac:dyDescent="0.2">
      <c r="A463" s="41" t="s">
        <v>238</v>
      </c>
      <c r="B463" s="41"/>
      <c r="C463" s="21" t="s">
        <v>239</v>
      </c>
      <c r="D463" s="16">
        <f>D464+D466</f>
        <v>2783.9</v>
      </c>
      <c r="E463" s="16">
        <f t="shared" ref="E463:F463" si="1059">E464+E466</f>
        <v>0</v>
      </c>
      <c r="F463" s="16">
        <f t="shared" si="1059"/>
        <v>2783.9</v>
      </c>
      <c r="G463" s="16">
        <f>G464+G466</f>
        <v>2520.9</v>
      </c>
      <c r="H463" s="16">
        <f t="shared" ref="H463" si="1060">H464+H466</f>
        <v>0</v>
      </c>
      <c r="I463" s="16">
        <f t="shared" ref="I463" si="1061">I464+I466</f>
        <v>2520.9</v>
      </c>
      <c r="J463" s="16">
        <f>J464+J466</f>
        <v>2520.9</v>
      </c>
      <c r="K463" s="16">
        <f t="shared" ref="K463" si="1062">K464+K466</f>
        <v>0</v>
      </c>
      <c r="L463" s="16">
        <f t="shared" ref="L463" si="1063">L464+L466</f>
        <v>2520.9</v>
      </c>
    </row>
    <row r="464" spans="1:12" ht="31.5" outlineLevel="5" x14ac:dyDescent="0.2">
      <c r="A464" s="41" t="s">
        <v>240</v>
      </c>
      <c r="B464" s="41"/>
      <c r="C464" s="21" t="s">
        <v>64</v>
      </c>
      <c r="D464" s="16">
        <f>D465</f>
        <v>1670.9</v>
      </c>
      <c r="E464" s="16">
        <f t="shared" ref="E464:F464" si="1064">E465</f>
        <v>0</v>
      </c>
      <c r="F464" s="16">
        <f t="shared" si="1064"/>
        <v>1670.9</v>
      </c>
      <c r="G464" s="16">
        <f>G465</f>
        <v>1520.9</v>
      </c>
      <c r="H464" s="16">
        <f t="shared" ref="H464" si="1065">H465</f>
        <v>0</v>
      </c>
      <c r="I464" s="16">
        <f t="shared" ref="I464" si="1066">I465</f>
        <v>1520.9</v>
      </c>
      <c r="J464" s="16">
        <f>J465</f>
        <v>1520.9</v>
      </c>
      <c r="K464" s="16">
        <f t="shared" ref="K464" si="1067">K465</f>
        <v>0</v>
      </c>
      <c r="L464" s="16">
        <f t="shared" ref="L464" si="1068">L465</f>
        <v>1520.9</v>
      </c>
    </row>
    <row r="465" spans="1:12" ht="31.5" outlineLevel="7" x14ac:dyDescent="0.2">
      <c r="A465" s="42" t="s">
        <v>240</v>
      </c>
      <c r="B465" s="42" t="s">
        <v>65</v>
      </c>
      <c r="C465" s="22" t="s">
        <v>66</v>
      </c>
      <c r="D465" s="7">
        <f>1520.9+150</f>
        <v>1670.9</v>
      </c>
      <c r="E465" s="17"/>
      <c r="F465" s="17">
        <f>SUM(D465:E465)</f>
        <v>1670.9</v>
      </c>
      <c r="G465" s="7">
        <v>1520.9</v>
      </c>
      <c r="H465" s="17"/>
      <c r="I465" s="17">
        <f>SUM(G465:H465)</f>
        <v>1520.9</v>
      </c>
      <c r="J465" s="7">
        <v>1520.9</v>
      </c>
      <c r="K465" s="17"/>
      <c r="L465" s="17">
        <f>SUM(J465:K465)</f>
        <v>1520.9</v>
      </c>
    </row>
    <row r="466" spans="1:12" ht="15.75" outlineLevel="5" x14ac:dyDescent="0.2">
      <c r="A466" s="41" t="s">
        <v>241</v>
      </c>
      <c r="B466" s="41"/>
      <c r="C466" s="21" t="s">
        <v>242</v>
      </c>
      <c r="D466" s="16">
        <f>D467</f>
        <v>1113</v>
      </c>
      <c r="E466" s="16">
        <f t="shared" ref="E466:F466" si="1069">E467</f>
        <v>0</v>
      </c>
      <c r="F466" s="16">
        <f t="shared" si="1069"/>
        <v>1113</v>
      </c>
      <c r="G466" s="16">
        <f>G467</f>
        <v>1000</v>
      </c>
      <c r="H466" s="16">
        <f t="shared" ref="H466" si="1070">H467</f>
        <v>0</v>
      </c>
      <c r="I466" s="16">
        <f t="shared" ref="I466" si="1071">I467</f>
        <v>1000</v>
      </c>
      <c r="J466" s="16">
        <f>J467</f>
        <v>1000</v>
      </c>
      <c r="K466" s="16">
        <f t="shared" ref="K466" si="1072">K467</f>
        <v>0</v>
      </c>
      <c r="L466" s="16">
        <f t="shared" ref="L466" si="1073">L467</f>
        <v>1000</v>
      </c>
    </row>
    <row r="467" spans="1:12" ht="15.75" outlineLevel="7" x14ac:dyDescent="0.2">
      <c r="A467" s="42" t="s">
        <v>241</v>
      </c>
      <c r="B467" s="42" t="s">
        <v>19</v>
      </c>
      <c r="C467" s="22" t="s">
        <v>20</v>
      </c>
      <c r="D467" s="146">
        <v>1113</v>
      </c>
      <c r="E467" s="17"/>
      <c r="F467" s="17">
        <f>SUM(D467:E467)</f>
        <v>1113</v>
      </c>
      <c r="G467" s="146">
        <v>1000</v>
      </c>
      <c r="H467" s="17"/>
      <c r="I467" s="17">
        <f>SUM(G467:H467)</f>
        <v>1000</v>
      </c>
      <c r="J467" s="146">
        <v>1000</v>
      </c>
      <c r="K467" s="17"/>
      <c r="L467" s="17">
        <f>SUM(J467:K467)</f>
        <v>1000</v>
      </c>
    </row>
    <row r="468" spans="1:12" ht="31.5" outlineLevel="3" x14ac:dyDescent="0.2">
      <c r="A468" s="41" t="s">
        <v>243</v>
      </c>
      <c r="B468" s="41"/>
      <c r="C468" s="21" t="s">
        <v>244</v>
      </c>
      <c r="D468" s="16">
        <f>D469</f>
        <v>1813.1</v>
      </c>
      <c r="E468" s="16">
        <f t="shared" ref="E468:F468" si="1074">E469</f>
        <v>0</v>
      </c>
      <c r="F468" s="16">
        <f t="shared" si="1074"/>
        <v>1813.1</v>
      </c>
      <c r="G468" s="16">
        <f t="shared" ref="D468:L470" si="1075">G469</f>
        <v>1663.1</v>
      </c>
      <c r="H468" s="16">
        <f t="shared" ref="H468" si="1076">H469</f>
        <v>0</v>
      </c>
      <c r="I468" s="16">
        <f t="shared" ref="I468" si="1077">I469</f>
        <v>1663.1</v>
      </c>
      <c r="J468" s="16">
        <f t="shared" si="1075"/>
        <v>1663.1</v>
      </c>
      <c r="K468" s="16">
        <f t="shared" ref="K468" si="1078">K469</f>
        <v>0</v>
      </c>
      <c r="L468" s="16">
        <f t="shared" ref="L468" si="1079">L469</f>
        <v>1663.1</v>
      </c>
    </row>
    <row r="469" spans="1:12" ht="31.5" outlineLevel="4" x14ac:dyDescent="0.2">
      <c r="A469" s="41" t="s">
        <v>245</v>
      </c>
      <c r="B469" s="41"/>
      <c r="C469" s="21" t="s">
        <v>246</v>
      </c>
      <c r="D469" s="16">
        <f t="shared" si="1075"/>
        <v>1813.1</v>
      </c>
      <c r="E469" s="16">
        <f t="shared" si="1075"/>
        <v>0</v>
      </c>
      <c r="F469" s="16">
        <f t="shared" si="1075"/>
        <v>1813.1</v>
      </c>
      <c r="G469" s="16">
        <f t="shared" si="1075"/>
        <v>1663.1</v>
      </c>
      <c r="H469" s="16">
        <f t="shared" si="1075"/>
        <v>0</v>
      </c>
      <c r="I469" s="16">
        <f t="shared" si="1075"/>
        <v>1663.1</v>
      </c>
      <c r="J469" s="16">
        <f t="shared" si="1075"/>
        <v>1663.1</v>
      </c>
      <c r="K469" s="16">
        <f t="shared" si="1075"/>
        <v>0</v>
      </c>
      <c r="L469" s="16">
        <f t="shared" si="1075"/>
        <v>1663.1</v>
      </c>
    </row>
    <row r="470" spans="1:12" ht="31.5" outlineLevel="5" x14ac:dyDescent="0.2">
      <c r="A470" s="41" t="s">
        <v>247</v>
      </c>
      <c r="B470" s="41"/>
      <c r="C470" s="21" t="s">
        <v>64</v>
      </c>
      <c r="D470" s="16">
        <f t="shared" si="1075"/>
        <v>1813.1</v>
      </c>
      <c r="E470" s="16">
        <f t="shared" si="1075"/>
        <v>0</v>
      </c>
      <c r="F470" s="16">
        <f t="shared" si="1075"/>
        <v>1813.1</v>
      </c>
      <c r="G470" s="16">
        <f t="shared" si="1075"/>
        <v>1663.1</v>
      </c>
      <c r="H470" s="16">
        <f t="shared" si="1075"/>
        <v>0</v>
      </c>
      <c r="I470" s="16">
        <f t="shared" si="1075"/>
        <v>1663.1</v>
      </c>
      <c r="J470" s="16">
        <f t="shared" si="1075"/>
        <v>1663.1</v>
      </c>
      <c r="K470" s="16">
        <f t="shared" si="1075"/>
        <v>0</v>
      </c>
      <c r="L470" s="16">
        <f t="shared" si="1075"/>
        <v>1663.1</v>
      </c>
    </row>
    <row r="471" spans="1:12" ht="31.5" outlineLevel="7" x14ac:dyDescent="0.2">
      <c r="A471" s="42" t="s">
        <v>247</v>
      </c>
      <c r="B471" s="42" t="s">
        <v>65</v>
      </c>
      <c r="C471" s="22" t="s">
        <v>66</v>
      </c>
      <c r="D471" s="17">
        <f>1663.1+150</f>
        <v>1813.1</v>
      </c>
      <c r="E471" s="17"/>
      <c r="F471" s="17">
        <f>SUM(D471:E471)</f>
        <v>1813.1</v>
      </c>
      <c r="G471" s="17">
        <v>1663.1</v>
      </c>
      <c r="H471" s="17"/>
      <c r="I471" s="17">
        <f>SUM(G471:H471)</f>
        <v>1663.1</v>
      </c>
      <c r="J471" s="17">
        <v>1663.1</v>
      </c>
      <c r="K471" s="17"/>
      <c r="L471" s="17">
        <f>SUM(J471:K471)</f>
        <v>1663.1</v>
      </c>
    </row>
    <row r="472" spans="1:12" ht="31.5" outlineLevel="3" x14ac:dyDescent="0.2">
      <c r="A472" s="41" t="s">
        <v>67</v>
      </c>
      <c r="B472" s="41"/>
      <c r="C472" s="21" t="s">
        <v>68</v>
      </c>
      <c r="D472" s="16">
        <f t="shared" ref="D472:L474" si="1080">D473</f>
        <v>274.8</v>
      </c>
      <c r="E472" s="16">
        <f t="shared" si="1080"/>
        <v>0</v>
      </c>
      <c r="F472" s="16">
        <f t="shared" si="1080"/>
        <v>274.8</v>
      </c>
      <c r="G472" s="16">
        <f t="shared" si="1080"/>
        <v>274.8</v>
      </c>
      <c r="H472" s="16">
        <f t="shared" si="1080"/>
        <v>0</v>
      </c>
      <c r="I472" s="16">
        <f t="shared" si="1080"/>
        <v>274.8</v>
      </c>
      <c r="J472" s="16">
        <f t="shared" si="1080"/>
        <v>274.8</v>
      </c>
      <c r="K472" s="16">
        <f t="shared" si="1080"/>
        <v>0</v>
      </c>
      <c r="L472" s="16">
        <f t="shared" si="1080"/>
        <v>274.8</v>
      </c>
    </row>
    <row r="473" spans="1:12" ht="47.25" outlineLevel="4" x14ac:dyDescent="0.2">
      <c r="A473" s="41" t="s">
        <v>69</v>
      </c>
      <c r="B473" s="41"/>
      <c r="C473" s="21" t="s">
        <v>70</v>
      </c>
      <c r="D473" s="16">
        <f t="shared" si="1080"/>
        <v>274.8</v>
      </c>
      <c r="E473" s="16">
        <f t="shared" si="1080"/>
        <v>0</v>
      </c>
      <c r="F473" s="16">
        <f t="shared" si="1080"/>
        <v>274.8</v>
      </c>
      <c r="G473" s="16">
        <f t="shared" si="1080"/>
        <v>274.8</v>
      </c>
      <c r="H473" s="16">
        <f t="shared" si="1080"/>
        <v>0</v>
      </c>
      <c r="I473" s="16">
        <f t="shared" si="1080"/>
        <v>274.8</v>
      </c>
      <c r="J473" s="16">
        <f t="shared" si="1080"/>
        <v>274.8</v>
      </c>
      <c r="K473" s="16">
        <f t="shared" si="1080"/>
        <v>0</v>
      </c>
      <c r="L473" s="16">
        <f t="shared" si="1080"/>
        <v>274.8</v>
      </c>
    </row>
    <row r="474" spans="1:12" ht="31.5" outlineLevel="5" x14ac:dyDescent="0.2">
      <c r="A474" s="41" t="s">
        <v>434</v>
      </c>
      <c r="B474" s="41"/>
      <c r="C474" s="21" t="s">
        <v>435</v>
      </c>
      <c r="D474" s="16">
        <f t="shared" si="1080"/>
        <v>274.8</v>
      </c>
      <c r="E474" s="16">
        <f t="shared" si="1080"/>
        <v>0</v>
      </c>
      <c r="F474" s="16">
        <f t="shared" si="1080"/>
        <v>274.8</v>
      </c>
      <c r="G474" s="16">
        <f t="shared" si="1080"/>
        <v>274.8</v>
      </c>
      <c r="H474" s="16">
        <f t="shared" si="1080"/>
        <v>0</v>
      </c>
      <c r="I474" s="16">
        <f t="shared" si="1080"/>
        <v>274.8</v>
      </c>
      <c r="J474" s="16">
        <f t="shared" si="1080"/>
        <v>274.8</v>
      </c>
      <c r="K474" s="16">
        <f t="shared" si="1080"/>
        <v>0</v>
      </c>
      <c r="L474" s="16">
        <f t="shared" si="1080"/>
        <v>274.8</v>
      </c>
    </row>
    <row r="475" spans="1:12" ht="31.5" outlineLevel="7" x14ac:dyDescent="0.2">
      <c r="A475" s="42" t="s">
        <v>434</v>
      </c>
      <c r="B475" s="42" t="s">
        <v>65</v>
      </c>
      <c r="C475" s="22" t="s">
        <v>66</v>
      </c>
      <c r="D475" s="17">
        <v>274.8</v>
      </c>
      <c r="E475" s="17"/>
      <c r="F475" s="17">
        <f>SUM(D475:E475)</f>
        <v>274.8</v>
      </c>
      <c r="G475" s="17">
        <v>274.8</v>
      </c>
      <c r="H475" s="17"/>
      <c r="I475" s="17">
        <f>SUM(G475:H475)</f>
        <v>274.8</v>
      </c>
      <c r="J475" s="17">
        <v>274.8</v>
      </c>
      <c r="K475" s="17"/>
      <c r="L475" s="17">
        <f>SUM(J475:K475)</f>
        <v>274.8</v>
      </c>
    </row>
    <row r="476" spans="1:12" ht="31.5" outlineLevel="2" x14ac:dyDescent="0.2">
      <c r="A476" s="41" t="s">
        <v>22</v>
      </c>
      <c r="B476" s="41"/>
      <c r="C476" s="21" t="s">
        <v>23</v>
      </c>
      <c r="D476" s="16">
        <f>D477+D481+D494</f>
        <v>21499.5</v>
      </c>
      <c r="E476" s="16">
        <f t="shared" ref="E476:F476" si="1081">E477+E481+E494</f>
        <v>-3.8</v>
      </c>
      <c r="F476" s="16">
        <f t="shared" si="1081"/>
        <v>21495.699999999997</v>
      </c>
      <c r="G476" s="16">
        <f>G477+G481+G494</f>
        <v>11973.9</v>
      </c>
      <c r="H476" s="16">
        <f t="shared" ref="H476" si="1082">H477+H481+H494</f>
        <v>-70.599999999999994</v>
      </c>
      <c r="I476" s="16">
        <f t="shared" ref="I476" si="1083">I477+I481+I494</f>
        <v>11903.3</v>
      </c>
      <c r="J476" s="16">
        <f>J477+J481+J494</f>
        <v>11794.9</v>
      </c>
      <c r="K476" s="16">
        <f t="shared" ref="K476" si="1084">K477+K481+K494</f>
        <v>0</v>
      </c>
      <c r="L476" s="16">
        <f t="shared" ref="L476" si="1085">L477+L481+L494</f>
        <v>11794.9</v>
      </c>
    </row>
    <row r="477" spans="1:12" ht="31.5" outlineLevel="3" x14ac:dyDescent="0.2">
      <c r="A477" s="41" t="s">
        <v>373</v>
      </c>
      <c r="B477" s="41"/>
      <c r="C477" s="21" t="s">
        <v>374</v>
      </c>
      <c r="D477" s="16">
        <f>D478</f>
        <v>3000</v>
      </c>
      <c r="E477" s="16">
        <f t="shared" ref="E477:F479" si="1086">E478</f>
        <v>0</v>
      </c>
      <c r="F477" s="16">
        <f t="shared" si="1086"/>
        <v>3000</v>
      </c>
      <c r="G477" s="16">
        <f t="shared" ref="G477:J478" si="1087">G478</f>
        <v>3000</v>
      </c>
      <c r="H477" s="16">
        <f t="shared" ref="H477:H479" si="1088">H478</f>
        <v>0</v>
      </c>
      <c r="I477" s="16">
        <f t="shared" ref="I477:I479" si="1089">I478</f>
        <v>3000</v>
      </c>
      <c r="J477" s="16">
        <f t="shared" si="1087"/>
        <v>3000</v>
      </c>
      <c r="K477" s="16">
        <f t="shared" ref="K477:K479" si="1090">K478</f>
        <v>0</v>
      </c>
      <c r="L477" s="16">
        <f t="shared" ref="L477:L479" si="1091">L478</f>
        <v>3000</v>
      </c>
    </row>
    <row r="478" spans="1:12" ht="31.5" outlineLevel="4" x14ac:dyDescent="0.2">
      <c r="A478" s="41" t="s">
        <v>375</v>
      </c>
      <c r="B478" s="41"/>
      <c r="C478" s="21" t="s">
        <v>376</v>
      </c>
      <c r="D478" s="16">
        <f>D479</f>
        <v>3000</v>
      </c>
      <c r="E478" s="16">
        <f t="shared" si="1086"/>
        <v>0</v>
      </c>
      <c r="F478" s="16">
        <f t="shared" si="1086"/>
        <v>3000</v>
      </c>
      <c r="G478" s="16">
        <f t="shared" si="1087"/>
        <v>3000</v>
      </c>
      <c r="H478" s="16">
        <f t="shared" si="1088"/>
        <v>0</v>
      </c>
      <c r="I478" s="16">
        <f t="shared" si="1089"/>
        <v>3000</v>
      </c>
      <c r="J478" s="16">
        <f t="shared" si="1087"/>
        <v>3000</v>
      </c>
      <c r="K478" s="16">
        <f t="shared" si="1090"/>
        <v>0</v>
      </c>
      <c r="L478" s="16">
        <f t="shared" si="1091"/>
        <v>3000</v>
      </c>
    </row>
    <row r="479" spans="1:12" ht="31.5" outlineLevel="5" x14ac:dyDescent="0.2">
      <c r="A479" s="41" t="s">
        <v>377</v>
      </c>
      <c r="B479" s="41"/>
      <c r="C479" s="21" t="s">
        <v>582</v>
      </c>
      <c r="D479" s="16">
        <f>D480</f>
        <v>3000</v>
      </c>
      <c r="E479" s="16">
        <f t="shared" si="1086"/>
        <v>0</v>
      </c>
      <c r="F479" s="16">
        <f t="shared" si="1086"/>
        <v>3000</v>
      </c>
      <c r="G479" s="16">
        <f>G480</f>
        <v>3000</v>
      </c>
      <c r="H479" s="16">
        <f t="shared" si="1088"/>
        <v>0</v>
      </c>
      <c r="I479" s="16">
        <f t="shared" si="1089"/>
        <v>3000</v>
      </c>
      <c r="J479" s="16">
        <f>J480</f>
        <v>3000</v>
      </c>
      <c r="K479" s="16">
        <f t="shared" si="1090"/>
        <v>0</v>
      </c>
      <c r="L479" s="16">
        <f t="shared" si="1091"/>
        <v>3000</v>
      </c>
    </row>
    <row r="480" spans="1:12" ht="15.75" outlineLevel="7" x14ac:dyDescent="0.2">
      <c r="A480" s="42" t="s">
        <v>377</v>
      </c>
      <c r="B480" s="42" t="s">
        <v>19</v>
      </c>
      <c r="C480" s="22" t="s">
        <v>20</v>
      </c>
      <c r="D480" s="17">
        <v>3000</v>
      </c>
      <c r="E480" s="17"/>
      <c r="F480" s="17">
        <f>SUM(D480:E480)</f>
        <v>3000</v>
      </c>
      <c r="G480" s="17">
        <v>3000</v>
      </c>
      <c r="H480" s="17"/>
      <c r="I480" s="17">
        <f>SUM(G480:H480)</f>
        <v>3000</v>
      </c>
      <c r="J480" s="17">
        <v>3000</v>
      </c>
      <c r="K480" s="17"/>
      <c r="L480" s="17">
        <f>SUM(J480:K480)</f>
        <v>3000</v>
      </c>
    </row>
    <row r="481" spans="1:12" ht="31.5" customHeight="1" outlineLevel="3" x14ac:dyDescent="0.2">
      <c r="A481" s="41" t="s">
        <v>24</v>
      </c>
      <c r="B481" s="41"/>
      <c r="C481" s="21" t="s">
        <v>25</v>
      </c>
      <c r="D481" s="16">
        <f>D482+D489</f>
        <v>9399.5</v>
      </c>
      <c r="E481" s="16">
        <f t="shared" ref="E481:F481" si="1092">E482+E489</f>
        <v>-3.8</v>
      </c>
      <c r="F481" s="16">
        <f t="shared" si="1092"/>
        <v>9395.6999999999989</v>
      </c>
      <c r="G481" s="16">
        <f>G482+G489</f>
        <v>3473.9</v>
      </c>
      <c r="H481" s="16">
        <f t="shared" ref="H481" si="1093">H482+H489</f>
        <v>-70.599999999999994</v>
      </c>
      <c r="I481" s="16">
        <f t="shared" ref="I481" si="1094">I482+I489</f>
        <v>3403.3</v>
      </c>
      <c r="J481" s="16">
        <f>J482+J489</f>
        <v>3294.9</v>
      </c>
      <c r="K481" s="16">
        <f t="shared" ref="K481" si="1095">K482+K489</f>
        <v>0</v>
      </c>
      <c r="L481" s="16">
        <f t="shared" ref="L481" si="1096">L482+L489</f>
        <v>3294.9</v>
      </c>
    </row>
    <row r="482" spans="1:12" ht="31.5" outlineLevel="4" x14ac:dyDescent="0.2">
      <c r="A482" s="41" t="s">
        <v>248</v>
      </c>
      <c r="B482" s="41"/>
      <c r="C482" s="21" t="s">
        <v>249</v>
      </c>
      <c r="D482" s="16">
        <f>D483+D485+D487</f>
        <v>8564.7999999999993</v>
      </c>
      <c r="E482" s="16">
        <f t="shared" ref="E482:F482" si="1097">E483+E485+E487</f>
        <v>0</v>
      </c>
      <c r="F482" s="16">
        <f t="shared" si="1097"/>
        <v>8564.7999999999993</v>
      </c>
      <c r="G482" s="16">
        <f t="shared" ref="G482:J482" si="1098">G483+G485+G487</f>
        <v>2564.8000000000002</v>
      </c>
      <c r="H482" s="16">
        <f t="shared" ref="H482" si="1099">H483+H485+H487</f>
        <v>0</v>
      </c>
      <c r="I482" s="16">
        <f t="shared" ref="I482" si="1100">I483+I485+I487</f>
        <v>2564.8000000000002</v>
      </c>
      <c r="J482" s="16">
        <f t="shared" si="1098"/>
        <v>2564.8000000000002</v>
      </c>
      <c r="K482" s="16">
        <f t="shared" ref="K482" si="1101">K483+K485+K487</f>
        <v>0</v>
      </c>
      <c r="L482" s="16">
        <f t="shared" ref="L482" si="1102">L483+L485+L487</f>
        <v>2564.8000000000002</v>
      </c>
    </row>
    <row r="483" spans="1:12" ht="15.75" outlineLevel="5" x14ac:dyDescent="0.2">
      <c r="A483" s="41" t="s">
        <v>250</v>
      </c>
      <c r="B483" s="41"/>
      <c r="C483" s="21" t="s">
        <v>251</v>
      </c>
      <c r="D483" s="16">
        <f>D484</f>
        <v>11.4</v>
      </c>
      <c r="E483" s="16">
        <f t="shared" ref="E483:F483" si="1103">E484</f>
        <v>0</v>
      </c>
      <c r="F483" s="16">
        <f t="shared" si="1103"/>
        <v>11.4</v>
      </c>
      <c r="G483" s="16">
        <f>G484</f>
        <v>11.4</v>
      </c>
      <c r="H483" s="16">
        <f t="shared" ref="H483" si="1104">H484</f>
        <v>0</v>
      </c>
      <c r="I483" s="16">
        <f t="shared" ref="I483" si="1105">I484</f>
        <v>11.4</v>
      </c>
      <c r="J483" s="16">
        <f>J484</f>
        <v>11.4</v>
      </c>
      <c r="K483" s="16">
        <f t="shared" ref="K483" si="1106">K484</f>
        <v>0</v>
      </c>
      <c r="L483" s="16">
        <f t="shared" ref="L483" si="1107">L484</f>
        <v>11.4</v>
      </c>
    </row>
    <row r="484" spans="1:12" ht="31.5" outlineLevel="7" x14ac:dyDescent="0.2">
      <c r="A484" s="42" t="s">
        <v>250</v>
      </c>
      <c r="B484" s="42" t="s">
        <v>7</v>
      </c>
      <c r="C484" s="22" t="s">
        <v>8</v>
      </c>
      <c r="D484" s="17">
        <v>11.4</v>
      </c>
      <c r="E484" s="17"/>
      <c r="F484" s="17">
        <f>SUM(D484:E484)</f>
        <v>11.4</v>
      </c>
      <c r="G484" s="17">
        <v>11.4</v>
      </c>
      <c r="H484" s="17"/>
      <c r="I484" s="17">
        <f>SUM(G484:H484)</f>
        <v>11.4</v>
      </c>
      <c r="J484" s="17">
        <v>11.4</v>
      </c>
      <c r="K484" s="17"/>
      <c r="L484" s="17">
        <f>SUM(J484:K484)</f>
        <v>11.4</v>
      </c>
    </row>
    <row r="485" spans="1:12" ht="47.25" outlineLevel="5" x14ac:dyDescent="0.2">
      <c r="A485" s="41" t="s">
        <v>252</v>
      </c>
      <c r="B485" s="41"/>
      <c r="C485" s="21" t="s">
        <v>253</v>
      </c>
      <c r="D485" s="16">
        <f>D486</f>
        <v>1553.4</v>
      </c>
      <c r="E485" s="16">
        <f t="shared" ref="E485:F485" si="1108">E486</f>
        <v>0</v>
      </c>
      <c r="F485" s="16">
        <f t="shared" si="1108"/>
        <v>1553.4</v>
      </c>
      <c r="G485" s="16">
        <f>G486</f>
        <v>1553.4</v>
      </c>
      <c r="H485" s="16">
        <f t="shared" ref="H485" si="1109">H486</f>
        <v>0</v>
      </c>
      <c r="I485" s="16">
        <f t="shared" ref="I485" si="1110">I486</f>
        <v>1553.4</v>
      </c>
      <c r="J485" s="16">
        <f>J486</f>
        <v>1553.4</v>
      </c>
      <c r="K485" s="16">
        <f t="shared" ref="K485" si="1111">K486</f>
        <v>0</v>
      </c>
      <c r="L485" s="16">
        <f t="shared" ref="L485" si="1112">L486</f>
        <v>1553.4</v>
      </c>
    </row>
    <row r="486" spans="1:12" ht="15.75" outlineLevel="7" x14ac:dyDescent="0.2">
      <c r="A486" s="42" t="s">
        <v>252</v>
      </c>
      <c r="B486" s="42" t="s">
        <v>19</v>
      </c>
      <c r="C486" s="22" t="s">
        <v>20</v>
      </c>
      <c r="D486" s="17">
        <v>1553.4</v>
      </c>
      <c r="E486" s="17"/>
      <c r="F486" s="17">
        <f>SUM(D486:E486)</f>
        <v>1553.4</v>
      </c>
      <c r="G486" s="17">
        <v>1553.4</v>
      </c>
      <c r="H486" s="17"/>
      <c r="I486" s="17">
        <f>SUM(G486:H486)</f>
        <v>1553.4</v>
      </c>
      <c r="J486" s="17">
        <v>1553.4</v>
      </c>
      <c r="K486" s="17"/>
      <c r="L486" s="17">
        <f>SUM(J486:K486)</f>
        <v>1553.4</v>
      </c>
    </row>
    <row r="487" spans="1:12" ht="48" customHeight="1" outlineLevel="5" x14ac:dyDescent="0.2">
      <c r="A487" s="41" t="s">
        <v>440</v>
      </c>
      <c r="B487" s="41"/>
      <c r="C487" s="21" t="s">
        <v>441</v>
      </c>
      <c r="D487" s="16">
        <f>D488</f>
        <v>7000</v>
      </c>
      <c r="E487" s="16">
        <f t="shared" ref="E487:F487" si="1113">E488</f>
        <v>0</v>
      </c>
      <c r="F487" s="16">
        <f t="shared" si="1113"/>
        <v>7000</v>
      </c>
      <c r="G487" s="16">
        <f>G488</f>
        <v>1000</v>
      </c>
      <c r="H487" s="16">
        <f t="shared" ref="H487" si="1114">H488</f>
        <v>0</v>
      </c>
      <c r="I487" s="16">
        <f t="shared" ref="I487" si="1115">I488</f>
        <v>1000</v>
      </c>
      <c r="J487" s="16">
        <f>J488</f>
        <v>1000</v>
      </c>
      <c r="K487" s="16">
        <f t="shared" ref="K487" si="1116">K488</f>
        <v>0</v>
      </c>
      <c r="L487" s="16">
        <f t="shared" ref="L487" si="1117">L488</f>
        <v>1000</v>
      </c>
    </row>
    <row r="488" spans="1:12" ht="15.75" outlineLevel="7" x14ac:dyDescent="0.2">
      <c r="A488" s="42" t="s">
        <v>440</v>
      </c>
      <c r="B488" s="42" t="s">
        <v>19</v>
      </c>
      <c r="C488" s="22" t="s">
        <v>20</v>
      </c>
      <c r="D488" s="17">
        <v>7000</v>
      </c>
      <c r="E488" s="17"/>
      <c r="F488" s="17">
        <f>SUM(D488:E488)</f>
        <v>7000</v>
      </c>
      <c r="G488" s="17">
        <v>1000</v>
      </c>
      <c r="H488" s="17"/>
      <c r="I488" s="17">
        <f>SUM(G488:H488)</f>
        <v>1000</v>
      </c>
      <c r="J488" s="17">
        <v>1000</v>
      </c>
      <c r="K488" s="17"/>
      <c r="L488" s="17">
        <f>SUM(J488:K488)</f>
        <v>1000</v>
      </c>
    </row>
    <row r="489" spans="1:12" ht="31.5" outlineLevel="4" x14ac:dyDescent="0.2">
      <c r="A489" s="41" t="s">
        <v>26</v>
      </c>
      <c r="B489" s="41"/>
      <c r="C489" s="21" t="s">
        <v>27</v>
      </c>
      <c r="D489" s="16">
        <f>D492+D490</f>
        <v>834.7</v>
      </c>
      <c r="E489" s="16">
        <f t="shared" ref="E489:F489" si="1118">E492+E490</f>
        <v>-3.8</v>
      </c>
      <c r="F489" s="16">
        <f t="shared" si="1118"/>
        <v>830.90000000000009</v>
      </c>
      <c r="G489" s="16">
        <f t="shared" ref="G489:J489" si="1119">G492+G490</f>
        <v>909.1</v>
      </c>
      <c r="H489" s="16">
        <f t="shared" ref="H489" si="1120">H492+H490</f>
        <v>-70.599999999999994</v>
      </c>
      <c r="I489" s="16">
        <f t="shared" ref="I489" si="1121">I492+I490</f>
        <v>838.5</v>
      </c>
      <c r="J489" s="16">
        <f t="shared" si="1119"/>
        <v>730.1</v>
      </c>
      <c r="K489" s="16">
        <f t="shared" ref="K489" si="1122">K492+K490</f>
        <v>0</v>
      </c>
      <c r="L489" s="16">
        <f t="shared" ref="L489" si="1123">L492+L490</f>
        <v>730.1</v>
      </c>
    </row>
    <row r="490" spans="1:12" ht="34.5" customHeight="1" outlineLevel="5" x14ac:dyDescent="0.2">
      <c r="A490" s="167" t="s">
        <v>183</v>
      </c>
      <c r="B490" s="167"/>
      <c r="C490" s="168" t="s">
        <v>184</v>
      </c>
      <c r="D490" s="16">
        <f>D491</f>
        <v>520.1</v>
      </c>
      <c r="E490" s="172">
        <f t="shared" ref="E490:F490" si="1124">E491</f>
        <v>-3.8</v>
      </c>
      <c r="F490" s="172">
        <f t="shared" si="1124"/>
        <v>516.30000000000007</v>
      </c>
      <c r="G490" s="16">
        <f>G491</f>
        <v>583.5</v>
      </c>
      <c r="H490" s="172">
        <f t="shared" ref="H490" si="1125">H491</f>
        <v>-70.599999999999994</v>
      </c>
      <c r="I490" s="172">
        <f t="shared" ref="I490" si="1126">I491</f>
        <v>512.9</v>
      </c>
      <c r="J490" s="16">
        <f>J491</f>
        <v>513</v>
      </c>
      <c r="K490" s="16">
        <f t="shared" ref="K490" si="1127">K491</f>
        <v>0</v>
      </c>
      <c r="L490" s="16">
        <f t="shared" ref="L490" si="1128">L491</f>
        <v>513</v>
      </c>
    </row>
    <row r="491" spans="1:12" ht="31.5" outlineLevel="7" x14ac:dyDescent="0.2">
      <c r="A491" s="42" t="s">
        <v>183</v>
      </c>
      <c r="B491" s="42" t="s">
        <v>7</v>
      </c>
      <c r="C491" s="22" t="s">
        <v>8</v>
      </c>
      <c r="D491" s="17">
        <v>520.1</v>
      </c>
      <c r="E491" s="161">
        <v>-3.8</v>
      </c>
      <c r="F491" s="161">
        <f>SUM(D491:E491)</f>
        <v>516.30000000000007</v>
      </c>
      <c r="G491" s="17">
        <v>583.5</v>
      </c>
      <c r="H491" s="161">
        <v>-70.599999999999994</v>
      </c>
      <c r="I491" s="161">
        <f>SUM(G491:H491)</f>
        <v>512.9</v>
      </c>
      <c r="J491" s="17">
        <v>513</v>
      </c>
      <c r="K491" s="17"/>
      <c r="L491" s="17">
        <f>SUM(J491:K491)</f>
        <v>513</v>
      </c>
    </row>
    <row r="492" spans="1:12" ht="63" outlineLevel="5" x14ac:dyDescent="0.2">
      <c r="A492" s="41" t="s">
        <v>28</v>
      </c>
      <c r="B492" s="41"/>
      <c r="C492" s="21" t="s">
        <v>29</v>
      </c>
      <c r="D492" s="16">
        <f>D493</f>
        <v>314.60000000000002</v>
      </c>
      <c r="E492" s="16">
        <f t="shared" ref="E492:F492" si="1129">E493</f>
        <v>0</v>
      </c>
      <c r="F492" s="16">
        <f t="shared" si="1129"/>
        <v>314.60000000000002</v>
      </c>
      <c r="G492" s="16">
        <f>G493</f>
        <v>325.60000000000002</v>
      </c>
      <c r="H492" s="16">
        <f t="shared" ref="H492" si="1130">H493</f>
        <v>0</v>
      </c>
      <c r="I492" s="16">
        <f t="shared" ref="I492" si="1131">I493</f>
        <v>325.60000000000002</v>
      </c>
      <c r="J492" s="16">
        <f>J493</f>
        <v>217.1</v>
      </c>
      <c r="K492" s="16">
        <f t="shared" ref="K492" si="1132">K493</f>
        <v>0</v>
      </c>
      <c r="L492" s="16">
        <f t="shared" ref="L492" si="1133">L493</f>
        <v>217.1</v>
      </c>
    </row>
    <row r="493" spans="1:12" ht="47.25" outlineLevel="7" x14ac:dyDescent="0.2">
      <c r="A493" s="42" t="s">
        <v>28</v>
      </c>
      <c r="B493" s="42" t="s">
        <v>4</v>
      </c>
      <c r="C493" s="22" t="s">
        <v>5</v>
      </c>
      <c r="D493" s="7">
        <v>314.60000000000002</v>
      </c>
      <c r="E493" s="17"/>
      <c r="F493" s="17">
        <f>SUM(D493:E493)</f>
        <v>314.60000000000002</v>
      </c>
      <c r="G493" s="7">
        <v>325.60000000000002</v>
      </c>
      <c r="H493" s="17"/>
      <c r="I493" s="17">
        <f>SUM(G493:H493)</f>
        <v>325.60000000000002</v>
      </c>
      <c r="J493" s="7">
        <v>217.1</v>
      </c>
      <c r="K493" s="17"/>
      <c r="L493" s="17">
        <f>SUM(J493:K493)</f>
        <v>217.1</v>
      </c>
    </row>
    <row r="494" spans="1:12" ht="15.75" outlineLevel="3" x14ac:dyDescent="0.2">
      <c r="A494" s="41" t="s">
        <v>254</v>
      </c>
      <c r="B494" s="41"/>
      <c r="C494" s="21" t="s">
        <v>255</v>
      </c>
      <c r="D494" s="16">
        <f t="shared" ref="D494:L496" si="1134">D495</f>
        <v>9100</v>
      </c>
      <c r="E494" s="16">
        <f t="shared" si="1134"/>
        <v>0</v>
      </c>
      <c r="F494" s="16">
        <f t="shared" si="1134"/>
        <v>9100</v>
      </c>
      <c r="G494" s="16">
        <f t="shared" si="1134"/>
        <v>5500</v>
      </c>
      <c r="H494" s="16">
        <f t="shared" si="1134"/>
        <v>0</v>
      </c>
      <c r="I494" s="16">
        <f t="shared" si="1134"/>
        <v>5500</v>
      </c>
      <c r="J494" s="16">
        <f t="shared" si="1134"/>
        <v>5500</v>
      </c>
      <c r="K494" s="16">
        <f t="shared" si="1134"/>
        <v>0</v>
      </c>
      <c r="L494" s="16">
        <f t="shared" si="1134"/>
        <v>5500</v>
      </c>
    </row>
    <row r="495" spans="1:12" ht="31.5" outlineLevel="4" x14ac:dyDescent="0.2">
      <c r="A495" s="41" t="s">
        <v>256</v>
      </c>
      <c r="B495" s="41"/>
      <c r="C495" s="21" t="s">
        <v>257</v>
      </c>
      <c r="D495" s="16">
        <f t="shared" si="1134"/>
        <v>9100</v>
      </c>
      <c r="E495" s="16">
        <f t="shared" si="1134"/>
        <v>0</v>
      </c>
      <c r="F495" s="16">
        <f t="shared" si="1134"/>
        <v>9100</v>
      </c>
      <c r="G495" s="16">
        <f t="shared" si="1134"/>
        <v>5500</v>
      </c>
      <c r="H495" s="16">
        <f t="shared" si="1134"/>
        <v>0</v>
      </c>
      <c r="I495" s="16">
        <f t="shared" si="1134"/>
        <v>5500</v>
      </c>
      <c r="J495" s="16">
        <f t="shared" si="1134"/>
        <v>5500</v>
      </c>
      <c r="K495" s="16">
        <f t="shared" si="1134"/>
        <v>0</v>
      </c>
      <c r="L495" s="16">
        <f t="shared" si="1134"/>
        <v>5500</v>
      </c>
    </row>
    <row r="496" spans="1:12" ht="31.5" outlineLevel="5" x14ac:dyDescent="0.2">
      <c r="A496" s="41" t="s">
        <v>258</v>
      </c>
      <c r="B496" s="41"/>
      <c r="C496" s="21" t="s">
        <v>259</v>
      </c>
      <c r="D496" s="16">
        <f t="shared" si="1134"/>
        <v>9100</v>
      </c>
      <c r="E496" s="16">
        <f t="shared" si="1134"/>
        <v>0</v>
      </c>
      <c r="F496" s="16">
        <f t="shared" si="1134"/>
        <v>9100</v>
      </c>
      <c r="G496" s="16">
        <f t="shared" si="1134"/>
        <v>5500</v>
      </c>
      <c r="H496" s="16">
        <f t="shared" si="1134"/>
        <v>0</v>
      </c>
      <c r="I496" s="16">
        <f t="shared" si="1134"/>
        <v>5500</v>
      </c>
      <c r="J496" s="16">
        <f t="shared" si="1134"/>
        <v>5500</v>
      </c>
      <c r="K496" s="16">
        <f t="shared" si="1134"/>
        <v>0</v>
      </c>
      <c r="L496" s="16">
        <f t="shared" si="1134"/>
        <v>5500</v>
      </c>
    </row>
    <row r="497" spans="1:12" ht="15.75" outlineLevel="7" x14ac:dyDescent="0.2">
      <c r="A497" s="42" t="s">
        <v>258</v>
      </c>
      <c r="B497" s="42" t="s">
        <v>19</v>
      </c>
      <c r="C497" s="22" t="s">
        <v>20</v>
      </c>
      <c r="D497" s="17">
        <v>9100</v>
      </c>
      <c r="E497" s="17"/>
      <c r="F497" s="17">
        <f>SUM(D497:E497)</f>
        <v>9100</v>
      </c>
      <c r="G497" s="17">
        <v>5500</v>
      </c>
      <c r="H497" s="17"/>
      <c r="I497" s="17">
        <f>SUM(G497:H497)</f>
        <v>5500</v>
      </c>
      <c r="J497" s="17">
        <v>5500</v>
      </c>
      <c r="K497" s="17"/>
      <c r="L497" s="17">
        <f>SUM(J497:K497)</f>
        <v>5500</v>
      </c>
    </row>
    <row r="498" spans="1:12" ht="31.5" outlineLevel="2" x14ac:dyDescent="0.2">
      <c r="A498" s="41" t="s">
        <v>30</v>
      </c>
      <c r="B498" s="41"/>
      <c r="C498" s="21" t="s">
        <v>31</v>
      </c>
      <c r="D498" s="16">
        <f>D499+D504</f>
        <v>328981.94</v>
      </c>
      <c r="E498" s="16">
        <f t="shared" ref="E498:F498" si="1135">E499+E504</f>
        <v>11.3</v>
      </c>
      <c r="F498" s="16">
        <f t="shared" si="1135"/>
        <v>328993.24000000005</v>
      </c>
      <c r="G498" s="16">
        <f t="shared" ref="G498:J498" si="1136">G499+G504</f>
        <v>337311.5</v>
      </c>
      <c r="H498" s="16">
        <f t="shared" ref="H498" si="1137">H499+H504</f>
        <v>12.4</v>
      </c>
      <c r="I498" s="16">
        <f t="shared" ref="I498" si="1138">I499+I504</f>
        <v>337323.89999999997</v>
      </c>
      <c r="J498" s="16">
        <f t="shared" si="1136"/>
        <v>373038.63999999996</v>
      </c>
      <c r="K498" s="16">
        <f t="shared" ref="K498" si="1139">K499+K504</f>
        <v>316.2</v>
      </c>
      <c r="L498" s="16">
        <f t="shared" ref="L498" si="1140">L499+L504</f>
        <v>373354.83999999997</v>
      </c>
    </row>
    <row r="499" spans="1:12" ht="31.5" outlineLevel="2" x14ac:dyDescent="0.2">
      <c r="A499" s="41" t="s">
        <v>71</v>
      </c>
      <c r="B499" s="41"/>
      <c r="C499" s="21" t="s">
        <v>72</v>
      </c>
      <c r="D499" s="16">
        <f>D500</f>
        <v>1528.8</v>
      </c>
      <c r="E499" s="16">
        <f t="shared" ref="E499:F500" si="1141">E500</f>
        <v>0</v>
      </c>
      <c r="F499" s="16">
        <f t="shared" si="1141"/>
        <v>1528.8</v>
      </c>
      <c r="G499" s="16">
        <f t="shared" ref="G499:J499" si="1142">G500</f>
        <v>1528.8</v>
      </c>
      <c r="H499" s="16">
        <f t="shared" ref="H499:H500" si="1143">H500</f>
        <v>0</v>
      </c>
      <c r="I499" s="16">
        <f t="shared" ref="I499:I500" si="1144">I500</f>
        <v>1528.8</v>
      </c>
      <c r="J499" s="16">
        <f t="shared" si="1142"/>
        <v>1528.8</v>
      </c>
      <c r="K499" s="16">
        <f t="shared" ref="K499:K500" si="1145">K500</f>
        <v>0</v>
      </c>
      <c r="L499" s="16">
        <f t="shared" ref="L499:L500" si="1146">L500</f>
        <v>1528.8</v>
      </c>
    </row>
    <row r="500" spans="1:12" ht="47.25" outlineLevel="4" x14ac:dyDescent="0.2">
      <c r="A500" s="41" t="s">
        <v>73</v>
      </c>
      <c r="B500" s="41"/>
      <c r="C500" s="21" t="s">
        <v>74</v>
      </c>
      <c r="D500" s="16">
        <f>D501</f>
        <v>1528.8</v>
      </c>
      <c r="E500" s="16">
        <f t="shared" si="1141"/>
        <v>0</v>
      </c>
      <c r="F500" s="16">
        <f t="shared" si="1141"/>
        <v>1528.8</v>
      </c>
      <c r="G500" s="16">
        <f>G501</f>
        <v>1528.8</v>
      </c>
      <c r="H500" s="16">
        <f t="shared" si="1143"/>
        <v>0</v>
      </c>
      <c r="I500" s="16">
        <f t="shared" si="1144"/>
        <v>1528.8</v>
      </c>
      <c r="J500" s="16">
        <f>J501</f>
        <v>1528.8</v>
      </c>
      <c r="K500" s="16">
        <f t="shared" si="1145"/>
        <v>0</v>
      </c>
      <c r="L500" s="16">
        <f t="shared" si="1146"/>
        <v>1528.8</v>
      </c>
    </row>
    <row r="501" spans="1:12" ht="15.75" outlineLevel="5" x14ac:dyDescent="0.2">
      <c r="A501" s="41" t="s">
        <v>75</v>
      </c>
      <c r="B501" s="41"/>
      <c r="C501" s="21" t="s">
        <v>76</v>
      </c>
      <c r="D501" s="16">
        <f>D502+D503</f>
        <v>1528.8</v>
      </c>
      <c r="E501" s="16">
        <f t="shared" ref="E501:F501" si="1147">E502+E503</f>
        <v>0</v>
      </c>
      <c r="F501" s="16">
        <f t="shared" si="1147"/>
        <v>1528.8</v>
      </c>
      <c r="G501" s="16">
        <f>G502+G503</f>
        <v>1528.8</v>
      </c>
      <c r="H501" s="16">
        <f t="shared" ref="H501" si="1148">H502+H503</f>
        <v>0</v>
      </c>
      <c r="I501" s="16">
        <f t="shared" ref="I501" si="1149">I502+I503</f>
        <v>1528.8</v>
      </c>
      <c r="J501" s="16">
        <f>J502+J503</f>
        <v>1528.8</v>
      </c>
      <c r="K501" s="16">
        <f t="shared" ref="K501" si="1150">K502+K503</f>
        <v>0</v>
      </c>
      <c r="L501" s="16">
        <f t="shared" ref="L501" si="1151">L502+L503</f>
        <v>1528.8</v>
      </c>
    </row>
    <row r="502" spans="1:12" ht="47.25" outlineLevel="7" x14ac:dyDescent="0.2">
      <c r="A502" s="42" t="s">
        <v>75</v>
      </c>
      <c r="B502" s="42" t="s">
        <v>4</v>
      </c>
      <c r="C502" s="22" t="s">
        <v>5</v>
      </c>
      <c r="D502" s="17">
        <f>338.2+19.5+11.3+5.2+88.6</f>
        <v>462.79999999999995</v>
      </c>
      <c r="E502" s="17"/>
      <c r="F502" s="17">
        <f>SUM(D502:E502)</f>
        <v>462.79999999999995</v>
      </c>
      <c r="G502" s="17">
        <f t="shared" ref="G502:J502" si="1152">338.2+19.5+11.3+5.2+88.6</f>
        <v>462.79999999999995</v>
      </c>
      <c r="H502" s="17"/>
      <c r="I502" s="17">
        <f>SUM(G502:H502)</f>
        <v>462.79999999999995</v>
      </c>
      <c r="J502" s="17">
        <f t="shared" si="1152"/>
        <v>462.79999999999995</v>
      </c>
      <c r="K502" s="17"/>
      <c r="L502" s="17">
        <f>SUM(J502:K502)</f>
        <v>462.79999999999995</v>
      </c>
    </row>
    <row r="503" spans="1:12" ht="31.5" outlineLevel="7" x14ac:dyDescent="0.2">
      <c r="A503" s="42" t="s">
        <v>75</v>
      </c>
      <c r="B503" s="42" t="s">
        <v>7</v>
      </c>
      <c r="C503" s="22" t="s">
        <v>8</v>
      </c>
      <c r="D503" s="17">
        <f>355+228.8+57.6+21+118.2+10.2+35.4+10.2+39+18.7+18+108.8+45.1</f>
        <v>1066</v>
      </c>
      <c r="E503" s="17"/>
      <c r="F503" s="17">
        <f>SUM(D503:E503)</f>
        <v>1066</v>
      </c>
      <c r="G503" s="17">
        <f t="shared" ref="G503:J503" si="1153">355+228.8+57.6+21+118.2+10.2+35.4+10.2+39+18.7+18+108.8+45.1</f>
        <v>1066</v>
      </c>
      <c r="H503" s="17"/>
      <c r="I503" s="17">
        <f>SUM(G503:H503)</f>
        <v>1066</v>
      </c>
      <c r="J503" s="17">
        <f t="shared" si="1153"/>
        <v>1066</v>
      </c>
      <c r="K503" s="17"/>
      <c r="L503" s="17">
        <f>SUM(J503:K503)</f>
        <v>1066</v>
      </c>
    </row>
    <row r="504" spans="1:12" ht="47.25" outlineLevel="3" x14ac:dyDescent="0.2">
      <c r="A504" s="41" t="s">
        <v>32</v>
      </c>
      <c r="B504" s="41"/>
      <c r="C504" s="21" t="s">
        <v>33</v>
      </c>
      <c r="D504" s="16">
        <f>D505+D541+D548</f>
        <v>327453.14</v>
      </c>
      <c r="E504" s="16">
        <f t="shared" ref="E504:F504" si="1154">E505+E541+E548</f>
        <v>11.3</v>
      </c>
      <c r="F504" s="16">
        <f t="shared" si="1154"/>
        <v>327464.44000000006</v>
      </c>
      <c r="G504" s="16">
        <f>G505+G541+G548</f>
        <v>335782.7</v>
      </c>
      <c r="H504" s="16">
        <f t="shared" ref="H504" si="1155">H505+H541+H548</f>
        <v>12.4</v>
      </c>
      <c r="I504" s="16">
        <f t="shared" ref="I504" si="1156">I505+I541+I548</f>
        <v>335795.1</v>
      </c>
      <c r="J504" s="16">
        <f>J505+J541+J548</f>
        <v>371509.83999999997</v>
      </c>
      <c r="K504" s="16">
        <f t="shared" ref="K504" si="1157">K505+K541+K548</f>
        <v>316.2</v>
      </c>
      <c r="L504" s="16">
        <f t="shared" ref="L504" si="1158">L505+L541+L548</f>
        <v>371826.04</v>
      </c>
    </row>
    <row r="505" spans="1:12" ht="31.5" outlineLevel="4" x14ac:dyDescent="0.2">
      <c r="A505" s="41" t="s">
        <v>34</v>
      </c>
      <c r="B505" s="41"/>
      <c r="C505" s="21" t="s">
        <v>35</v>
      </c>
      <c r="D505" s="16">
        <f>D506+D513+D521+D525+D527+D530+D533+D511+D515+D517+D519+D523+D537+D539+D535</f>
        <v>161567.40000000005</v>
      </c>
      <c r="E505" s="16">
        <f t="shared" ref="E505:F505" si="1159">E506+E513+E521+E525+E527+E530+E533+E511+E515+E517+E519+E523+E537+E539+E535</f>
        <v>11.3</v>
      </c>
      <c r="F505" s="16">
        <f t="shared" si="1159"/>
        <v>161578.70000000004</v>
      </c>
      <c r="G505" s="16">
        <f t="shared" ref="G505:J505" si="1160">G506+G513+G521+G525+G527+G530+G533+G511+G515+G517+G519+G523+G537+G539+G535</f>
        <v>166313.40000000002</v>
      </c>
      <c r="H505" s="16">
        <f t="shared" ref="H505" si="1161">H506+H513+H521+H525+H527+H530+H533+H511+H515+H517+H519+H523+H537+H539+H535</f>
        <v>12.4</v>
      </c>
      <c r="I505" s="16">
        <f t="shared" ref="I505" si="1162">I506+I513+I521+I525+I527+I530+I533+I511+I515+I517+I519+I523+I537+I539+I535</f>
        <v>166325.80000000002</v>
      </c>
      <c r="J505" s="16">
        <f t="shared" si="1160"/>
        <v>185356</v>
      </c>
      <c r="K505" s="16">
        <f t="shared" ref="K505" si="1163">K506+K513+K521+K525+K527+K530+K533+K511+K515+K517+K519+K523+K537+K539+K535</f>
        <v>316.2</v>
      </c>
      <c r="L505" s="16">
        <f t="shared" ref="L505" si="1164">L506+L513+L521+L525+L527+L530+L533+L511+L515+L517+L519+L523+L537+L539+L535</f>
        <v>185672.19999999998</v>
      </c>
    </row>
    <row r="506" spans="1:12" ht="15.75" outlineLevel="5" x14ac:dyDescent="0.2">
      <c r="A506" s="41" t="s">
        <v>36</v>
      </c>
      <c r="B506" s="41"/>
      <c r="C506" s="21" t="s">
        <v>37</v>
      </c>
      <c r="D506" s="16">
        <f>D507+D508+D510+D509</f>
        <v>119048.00000000001</v>
      </c>
      <c r="E506" s="16">
        <f t="shared" ref="E506:F506" si="1165">E507+E508+E510+E509</f>
        <v>0</v>
      </c>
      <c r="F506" s="16">
        <f t="shared" si="1165"/>
        <v>119048.00000000001</v>
      </c>
      <c r="G506" s="16">
        <f t="shared" ref="G506:J506" si="1166">G507+G508+G510+G509</f>
        <v>123362.3</v>
      </c>
      <c r="H506" s="16">
        <f t="shared" ref="H506" si="1167">H507+H508+H510+H509</f>
        <v>0</v>
      </c>
      <c r="I506" s="16">
        <f t="shared" ref="I506" si="1168">I507+I508+I510+I509</f>
        <v>123362.3</v>
      </c>
      <c r="J506" s="16">
        <f t="shared" si="1166"/>
        <v>142404.9</v>
      </c>
      <c r="K506" s="16">
        <f t="shared" ref="K506" si="1169">K507+K508+K510+K509</f>
        <v>0</v>
      </c>
      <c r="L506" s="16">
        <f t="shared" ref="L506" si="1170">L507+L508+L510+L509</f>
        <v>142404.9</v>
      </c>
    </row>
    <row r="507" spans="1:12" ht="47.25" outlineLevel="7" x14ac:dyDescent="0.2">
      <c r="A507" s="42" t="s">
        <v>36</v>
      </c>
      <c r="B507" s="42" t="s">
        <v>4</v>
      </c>
      <c r="C507" s="22" t="s">
        <v>5</v>
      </c>
      <c r="D507" s="7">
        <f>107767.1</f>
        <v>107767.1</v>
      </c>
      <c r="E507" s="17"/>
      <c r="F507" s="17">
        <f>SUM(D507:E507)</f>
        <v>107767.1</v>
      </c>
      <c r="G507" s="7">
        <f>112081.4</f>
        <v>112081.4</v>
      </c>
      <c r="H507" s="17"/>
      <c r="I507" s="17">
        <f>SUM(G507:H507)</f>
        <v>112081.4</v>
      </c>
      <c r="J507" s="7">
        <v>131124</v>
      </c>
      <c r="K507" s="17"/>
      <c r="L507" s="17">
        <f>SUM(J507:K507)</f>
        <v>131124</v>
      </c>
    </row>
    <row r="508" spans="1:12" ht="31.5" outlineLevel="7" x14ac:dyDescent="0.2">
      <c r="A508" s="42" t="s">
        <v>36</v>
      </c>
      <c r="B508" s="42" t="s">
        <v>7</v>
      </c>
      <c r="C508" s="22" t="s">
        <v>8</v>
      </c>
      <c r="D508" s="7">
        <v>10741.6</v>
      </c>
      <c r="E508" s="17"/>
      <c r="F508" s="17">
        <f>SUM(D508:E508)</f>
        <v>10741.6</v>
      </c>
      <c r="G508" s="7">
        <v>10741.6</v>
      </c>
      <c r="H508" s="17"/>
      <c r="I508" s="17">
        <f>SUM(G508:H508)</f>
        <v>10741.6</v>
      </c>
      <c r="J508" s="7">
        <v>10741.6</v>
      </c>
      <c r="K508" s="17"/>
      <c r="L508" s="17">
        <f>SUM(J508:K508)</f>
        <v>10741.6</v>
      </c>
    </row>
    <row r="509" spans="1:12" ht="31.5" outlineLevel="7" x14ac:dyDescent="0.2">
      <c r="A509" s="42" t="s">
        <v>36</v>
      </c>
      <c r="B509" s="42" t="s">
        <v>65</v>
      </c>
      <c r="C509" s="22" t="s">
        <v>66</v>
      </c>
      <c r="D509" s="7">
        <v>260</v>
      </c>
      <c r="E509" s="17"/>
      <c r="F509" s="17">
        <f>SUM(D509:E509)</f>
        <v>260</v>
      </c>
      <c r="G509" s="7">
        <v>260</v>
      </c>
      <c r="H509" s="17"/>
      <c r="I509" s="17">
        <f>SUM(G509:H509)</f>
        <v>260</v>
      </c>
      <c r="J509" s="7">
        <v>260</v>
      </c>
      <c r="K509" s="17"/>
      <c r="L509" s="17">
        <f>SUM(J509:K509)</f>
        <v>260</v>
      </c>
    </row>
    <row r="510" spans="1:12" ht="15.75" outlineLevel="7" x14ac:dyDescent="0.2">
      <c r="A510" s="42" t="s">
        <v>36</v>
      </c>
      <c r="B510" s="42" t="s">
        <v>15</v>
      </c>
      <c r="C510" s="22" t="s">
        <v>16</v>
      </c>
      <c r="D510" s="7">
        <v>279.3</v>
      </c>
      <c r="E510" s="17"/>
      <c r="F510" s="17">
        <f>SUM(D510:E510)</f>
        <v>279.3</v>
      </c>
      <c r="G510" s="7">
        <v>279.3</v>
      </c>
      <c r="H510" s="17"/>
      <c r="I510" s="17">
        <f>SUM(G510:H510)</f>
        <v>279.3</v>
      </c>
      <c r="J510" s="7">
        <v>279.3</v>
      </c>
      <c r="K510" s="17"/>
      <c r="L510" s="17">
        <f>SUM(J510:K510)</f>
        <v>279.3</v>
      </c>
    </row>
    <row r="511" spans="1:12" ht="30" customHeight="1" outlineLevel="5" x14ac:dyDescent="0.2">
      <c r="A511" s="41" t="s">
        <v>77</v>
      </c>
      <c r="B511" s="41"/>
      <c r="C511" s="21" t="s">
        <v>14</v>
      </c>
      <c r="D511" s="16">
        <f>D512</f>
        <v>7100</v>
      </c>
      <c r="E511" s="16">
        <f t="shared" ref="E511:F511" si="1171">E512</f>
        <v>0</v>
      </c>
      <c r="F511" s="16">
        <f t="shared" si="1171"/>
        <v>7100</v>
      </c>
      <c r="G511" s="16">
        <f>G512</f>
        <v>7100</v>
      </c>
      <c r="H511" s="16">
        <f t="shared" ref="H511" si="1172">H512</f>
        <v>0</v>
      </c>
      <c r="I511" s="16">
        <f t="shared" ref="I511" si="1173">I512</f>
        <v>7100</v>
      </c>
      <c r="J511" s="16">
        <f>J512</f>
        <v>7100</v>
      </c>
      <c r="K511" s="16">
        <f t="shared" ref="K511" si="1174">K512</f>
        <v>0</v>
      </c>
      <c r="L511" s="16">
        <f t="shared" ref="L511" si="1175">L512</f>
        <v>7100</v>
      </c>
    </row>
    <row r="512" spans="1:12" ht="31.5" outlineLevel="7" x14ac:dyDescent="0.2">
      <c r="A512" s="42" t="s">
        <v>77</v>
      </c>
      <c r="B512" s="42" t="s">
        <v>7</v>
      </c>
      <c r="C512" s="22" t="s">
        <v>8</v>
      </c>
      <c r="D512" s="7">
        <v>7100</v>
      </c>
      <c r="E512" s="17"/>
      <c r="F512" s="17">
        <f>SUM(D512:E512)</f>
        <v>7100</v>
      </c>
      <c r="G512" s="7">
        <v>7100</v>
      </c>
      <c r="H512" s="17"/>
      <c r="I512" s="17">
        <f>SUM(G512:H512)</f>
        <v>7100</v>
      </c>
      <c r="J512" s="7">
        <v>7100</v>
      </c>
      <c r="K512" s="17"/>
      <c r="L512" s="17">
        <f>SUM(J512:K512)</f>
        <v>7100</v>
      </c>
    </row>
    <row r="513" spans="1:12" ht="31.5" outlineLevel="5" x14ac:dyDescent="0.2">
      <c r="A513" s="41" t="s">
        <v>38</v>
      </c>
      <c r="B513" s="41"/>
      <c r="C513" s="21" t="s">
        <v>10</v>
      </c>
      <c r="D513" s="16">
        <f>D514</f>
        <v>720</v>
      </c>
      <c r="E513" s="16">
        <f t="shared" ref="E513:F513" si="1176">E514</f>
        <v>0</v>
      </c>
      <c r="F513" s="16">
        <f t="shared" si="1176"/>
        <v>720</v>
      </c>
      <c r="G513" s="16">
        <f>G514</f>
        <v>720</v>
      </c>
      <c r="H513" s="16">
        <f t="shared" ref="H513" si="1177">H514</f>
        <v>0</v>
      </c>
      <c r="I513" s="16">
        <f t="shared" ref="I513" si="1178">I514</f>
        <v>720</v>
      </c>
      <c r="J513" s="16">
        <f>J514</f>
        <v>720</v>
      </c>
      <c r="K513" s="16">
        <f t="shared" ref="K513" si="1179">K514</f>
        <v>0</v>
      </c>
      <c r="L513" s="16">
        <f t="shared" ref="L513" si="1180">L514</f>
        <v>720</v>
      </c>
    </row>
    <row r="514" spans="1:12" ht="31.5" outlineLevel="7" x14ac:dyDescent="0.2">
      <c r="A514" s="42" t="s">
        <v>38</v>
      </c>
      <c r="B514" s="42" t="s">
        <v>7</v>
      </c>
      <c r="C514" s="22" t="s">
        <v>8</v>
      </c>
      <c r="D514" s="17">
        <v>720</v>
      </c>
      <c r="E514" s="17"/>
      <c r="F514" s="17">
        <f>SUM(D514:E514)</f>
        <v>720</v>
      </c>
      <c r="G514" s="17">
        <v>720</v>
      </c>
      <c r="H514" s="17"/>
      <c r="I514" s="17">
        <f>SUM(G514:H514)</f>
        <v>720</v>
      </c>
      <c r="J514" s="17">
        <v>720</v>
      </c>
      <c r="K514" s="17"/>
      <c r="L514" s="17">
        <f>SUM(J514:K514)</f>
        <v>720</v>
      </c>
    </row>
    <row r="515" spans="1:12" ht="31.5" outlineLevel="5" x14ac:dyDescent="0.2">
      <c r="A515" s="41" t="s">
        <v>78</v>
      </c>
      <c r="B515" s="41"/>
      <c r="C515" s="21" t="s">
        <v>79</v>
      </c>
      <c r="D515" s="16">
        <f>D516</f>
        <v>6498.7</v>
      </c>
      <c r="E515" s="16">
        <f t="shared" ref="E515:F515" si="1181">E516</f>
        <v>0</v>
      </c>
      <c r="F515" s="16">
        <f t="shared" si="1181"/>
        <v>6498.7</v>
      </c>
      <c r="G515" s="16">
        <f>G516</f>
        <v>6498.7</v>
      </c>
      <c r="H515" s="16">
        <f t="shared" ref="H515" si="1182">H516</f>
        <v>0</v>
      </c>
      <c r="I515" s="16">
        <f t="shared" ref="I515" si="1183">I516</f>
        <v>6498.7</v>
      </c>
      <c r="J515" s="16">
        <f>J516</f>
        <v>6498.7</v>
      </c>
      <c r="K515" s="16">
        <f t="shared" ref="K515" si="1184">K516</f>
        <v>0</v>
      </c>
      <c r="L515" s="16">
        <f t="shared" ref="L515" si="1185">L516</f>
        <v>6498.7</v>
      </c>
    </row>
    <row r="516" spans="1:12" ht="31.5" outlineLevel="7" x14ac:dyDescent="0.2">
      <c r="A516" s="42" t="s">
        <v>78</v>
      </c>
      <c r="B516" s="42" t="s">
        <v>65</v>
      </c>
      <c r="C516" s="22" t="s">
        <v>66</v>
      </c>
      <c r="D516" s="17">
        <v>6498.7</v>
      </c>
      <c r="E516" s="17"/>
      <c r="F516" s="17">
        <f>SUM(D516:E516)</f>
        <v>6498.7</v>
      </c>
      <c r="G516" s="17">
        <v>6498.7</v>
      </c>
      <c r="H516" s="17"/>
      <c r="I516" s="17">
        <f>SUM(G516:H516)</f>
        <v>6498.7</v>
      </c>
      <c r="J516" s="17">
        <v>6498.7</v>
      </c>
      <c r="K516" s="17"/>
      <c r="L516" s="17">
        <f>SUM(J516:K516)</f>
        <v>6498.7</v>
      </c>
    </row>
    <row r="517" spans="1:12" ht="31.5" outlineLevel="5" x14ac:dyDescent="0.2">
      <c r="A517" s="41" t="s">
        <v>235</v>
      </c>
      <c r="B517" s="41"/>
      <c r="C517" s="21" t="s">
        <v>458</v>
      </c>
      <c r="D517" s="16">
        <f>D518</f>
        <v>14289.1</v>
      </c>
      <c r="E517" s="16">
        <f t="shared" ref="E517:F517" si="1186">E518</f>
        <v>0</v>
      </c>
      <c r="F517" s="16">
        <f t="shared" si="1186"/>
        <v>14289.1</v>
      </c>
      <c r="G517" s="16">
        <f>G518</f>
        <v>14289.1</v>
      </c>
      <c r="H517" s="16">
        <f t="shared" ref="H517" si="1187">H518</f>
        <v>0</v>
      </c>
      <c r="I517" s="16">
        <f t="shared" ref="I517" si="1188">I518</f>
        <v>14289.1</v>
      </c>
      <c r="J517" s="16">
        <f>J518</f>
        <v>14289.1</v>
      </c>
      <c r="K517" s="16">
        <f t="shared" ref="K517" si="1189">K518</f>
        <v>0</v>
      </c>
      <c r="L517" s="16">
        <f t="shared" ref="L517" si="1190">L518</f>
        <v>14289.1</v>
      </c>
    </row>
    <row r="518" spans="1:12" ht="15.75" outlineLevel="7" x14ac:dyDescent="0.2">
      <c r="A518" s="42" t="s">
        <v>235</v>
      </c>
      <c r="B518" s="42" t="s">
        <v>19</v>
      </c>
      <c r="C518" s="22" t="s">
        <v>20</v>
      </c>
      <c r="D518" s="17">
        <v>14289.1</v>
      </c>
      <c r="E518" s="17"/>
      <c r="F518" s="17">
        <f>SUM(D518:E518)</f>
        <v>14289.1</v>
      </c>
      <c r="G518" s="17">
        <v>14289.1</v>
      </c>
      <c r="H518" s="17"/>
      <c r="I518" s="17">
        <f>SUM(G518:H518)</f>
        <v>14289.1</v>
      </c>
      <c r="J518" s="17">
        <v>14289.1</v>
      </c>
      <c r="K518" s="17"/>
      <c r="L518" s="17">
        <f>SUM(J518:K518)</f>
        <v>14289.1</v>
      </c>
    </row>
    <row r="519" spans="1:12" ht="15.75" outlineLevel="5" x14ac:dyDescent="0.2">
      <c r="A519" s="41" t="s">
        <v>80</v>
      </c>
      <c r="B519" s="41"/>
      <c r="C519" s="21" t="s">
        <v>81</v>
      </c>
      <c r="D519" s="16">
        <f>D520</f>
        <v>1383.5</v>
      </c>
      <c r="E519" s="16">
        <f t="shared" ref="E519:F519" si="1191">E520</f>
        <v>0</v>
      </c>
      <c r="F519" s="16">
        <f t="shared" si="1191"/>
        <v>1383.5</v>
      </c>
      <c r="G519" s="16">
        <f>G520</f>
        <v>1383.5</v>
      </c>
      <c r="H519" s="16">
        <f t="shared" ref="H519" si="1192">H520</f>
        <v>0</v>
      </c>
      <c r="I519" s="16">
        <f t="shared" ref="I519" si="1193">I520</f>
        <v>1383.5</v>
      </c>
      <c r="J519" s="16">
        <f>J520</f>
        <v>1383.5</v>
      </c>
      <c r="K519" s="16">
        <f t="shared" ref="K519" si="1194">K520</f>
        <v>0</v>
      </c>
      <c r="L519" s="16">
        <f t="shared" ref="L519" si="1195">L520</f>
        <v>1383.5</v>
      </c>
    </row>
    <row r="520" spans="1:12" ht="15.75" outlineLevel="7" x14ac:dyDescent="0.2">
      <c r="A520" s="42" t="s">
        <v>80</v>
      </c>
      <c r="B520" s="42" t="s">
        <v>19</v>
      </c>
      <c r="C520" s="22" t="s">
        <v>20</v>
      </c>
      <c r="D520" s="17">
        <v>1383.5</v>
      </c>
      <c r="E520" s="17"/>
      <c r="F520" s="17">
        <f>SUM(D520:E520)</f>
        <v>1383.5</v>
      </c>
      <c r="G520" s="17">
        <v>1383.5</v>
      </c>
      <c r="H520" s="17"/>
      <c r="I520" s="17">
        <f>SUM(G520:H520)</f>
        <v>1383.5</v>
      </c>
      <c r="J520" s="17">
        <v>1383.5</v>
      </c>
      <c r="K520" s="17"/>
      <c r="L520" s="17">
        <f>SUM(J520:K520)</f>
        <v>1383.5</v>
      </c>
    </row>
    <row r="521" spans="1:12" ht="47.25" outlineLevel="5" x14ac:dyDescent="0.2">
      <c r="A521" s="41" t="s">
        <v>39</v>
      </c>
      <c r="B521" s="41"/>
      <c r="C521" s="21" t="s">
        <v>583</v>
      </c>
      <c r="D521" s="16">
        <f>D522</f>
        <v>19.7</v>
      </c>
      <c r="E521" s="16">
        <f t="shared" ref="E521:F521" si="1196">E522</f>
        <v>0</v>
      </c>
      <c r="F521" s="16">
        <f t="shared" si="1196"/>
        <v>19.7</v>
      </c>
      <c r="G521" s="16">
        <f>G522</f>
        <v>20.5</v>
      </c>
      <c r="H521" s="16">
        <f t="shared" ref="H521" si="1197">H522</f>
        <v>0</v>
      </c>
      <c r="I521" s="16">
        <f t="shared" ref="I521" si="1198">I522</f>
        <v>20.5</v>
      </c>
      <c r="J521" s="16">
        <f>J522</f>
        <v>20.5</v>
      </c>
      <c r="K521" s="16">
        <f t="shared" ref="K521" si="1199">K522</f>
        <v>0</v>
      </c>
      <c r="L521" s="16">
        <f t="shared" ref="L521" si="1200">L522</f>
        <v>20.5</v>
      </c>
    </row>
    <row r="522" spans="1:12" ht="47.25" outlineLevel="7" x14ac:dyDescent="0.2">
      <c r="A522" s="42" t="s">
        <v>39</v>
      </c>
      <c r="B522" s="42" t="s">
        <v>4</v>
      </c>
      <c r="C522" s="22" t="s">
        <v>5</v>
      </c>
      <c r="D522" s="17">
        <v>19.7</v>
      </c>
      <c r="E522" s="17"/>
      <c r="F522" s="17">
        <f>SUM(D522:E522)</f>
        <v>19.7</v>
      </c>
      <c r="G522" s="17">
        <v>20.5</v>
      </c>
      <c r="H522" s="17"/>
      <c r="I522" s="17">
        <f>SUM(G522:H522)</f>
        <v>20.5</v>
      </c>
      <c r="J522" s="17">
        <v>20.5</v>
      </c>
      <c r="K522" s="17"/>
      <c r="L522" s="17">
        <f>SUM(J522:K522)</f>
        <v>20.5</v>
      </c>
    </row>
    <row r="523" spans="1:12" ht="47.25" outlineLevel="5" x14ac:dyDescent="0.2">
      <c r="A523" s="41" t="s">
        <v>730</v>
      </c>
      <c r="B523" s="41"/>
      <c r="C523" s="21" t="s">
        <v>82</v>
      </c>
      <c r="D523" s="16">
        <f>D524</f>
        <v>1130.3</v>
      </c>
      <c r="E523" s="16">
        <f t="shared" ref="E523:F523" si="1201">E524</f>
        <v>0</v>
      </c>
      <c r="F523" s="16">
        <f t="shared" si="1201"/>
        <v>1130.3</v>
      </c>
      <c r="G523" s="16">
        <f>G524</f>
        <v>1167.2</v>
      </c>
      <c r="H523" s="16">
        <f t="shared" ref="H523" si="1202">H524</f>
        <v>0</v>
      </c>
      <c r="I523" s="16">
        <f t="shared" ref="I523" si="1203">I524</f>
        <v>1167.2</v>
      </c>
      <c r="J523" s="16">
        <f>J524</f>
        <v>1167.2</v>
      </c>
      <c r="K523" s="16">
        <f t="shared" ref="K523" si="1204">K524</f>
        <v>0</v>
      </c>
      <c r="L523" s="16">
        <f t="shared" ref="L523" si="1205">L524</f>
        <v>1167.2</v>
      </c>
    </row>
    <row r="524" spans="1:12" ht="31.5" outlineLevel="7" x14ac:dyDescent="0.2">
      <c r="A524" s="42" t="s">
        <v>730</v>
      </c>
      <c r="B524" s="42" t="s">
        <v>65</v>
      </c>
      <c r="C524" s="22" t="s">
        <v>66</v>
      </c>
      <c r="D524" s="17">
        <v>1130.3</v>
      </c>
      <c r="E524" s="17"/>
      <c r="F524" s="17">
        <f>SUM(D524:E524)</f>
        <v>1130.3</v>
      </c>
      <c r="G524" s="17">
        <v>1167.2</v>
      </c>
      <c r="H524" s="17"/>
      <c r="I524" s="17">
        <f>SUM(G524:H524)</f>
        <v>1167.2</v>
      </c>
      <c r="J524" s="17">
        <v>1167.2</v>
      </c>
      <c r="K524" s="17"/>
      <c r="L524" s="17">
        <f>SUM(J524:K524)</f>
        <v>1167.2</v>
      </c>
    </row>
    <row r="525" spans="1:12" ht="15.75" outlineLevel="5" x14ac:dyDescent="0.2">
      <c r="A525" s="41" t="s">
        <v>40</v>
      </c>
      <c r="B525" s="41"/>
      <c r="C525" s="21" t="s">
        <v>41</v>
      </c>
      <c r="D525" s="16">
        <f>D526</f>
        <v>154.5</v>
      </c>
      <c r="E525" s="16">
        <f t="shared" ref="E525:F525" si="1206">E526</f>
        <v>0</v>
      </c>
      <c r="F525" s="16">
        <f t="shared" si="1206"/>
        <v>154.5</v>
      </c>
      <c r="G525" s="16">
        <f>G526</f>
        <v>154.5</v>
      </c>
      <c r="H525" s="16">
        <f t="shared" ref="H525" si="1207">H526</f>
        <v>0</v>
      </c>
      <c r="I525" s="16">
        <f t="shared" ref="I525" si="1208">I526</f>
        <v>154.5</v>
      </c>
      <c r="J525" s="16">
        <f>J526</f>
        <v>154.5</v>
      </c>
      <c r="K525" s="16">
        <f t="shared" ref="K525" si="1209">K526</f>
        <v>0</v>
      </c>
      <c r="L525" s="16">
        <f t="shared" ref="L525" si="1210">L526</f>
        <v>154.5</v>
      </c>
    </row>
    <row r="526" spans="1:12" ht="31.5" outlineLevel="7" x14ac:dyDescent="0.2">
      <c r="A526" s="42" t="s">
        <v>40</v>
      </c>
      <c r="B526" s="42" t="s">
        <v>7</v>
      </c>
      <c r="C526" s="22" t="s">
        <v>8</v>
      </c>
      <c r="D526" s="17">
        <v>154.5</v>
      </c>
      <c r="E526" s="17"/>
      <c r="F526" s="17">
        <f>SUM(D526:E526)</f>
        <v>154.5</v>
      </c>
      <c r="G526" s="17">
        <v>154.5</v>
      </c>
      <c r="H526" s="17"/>
      <c r="I526" s="17">
        <f>SUM(G526:H526)</f>
        <v>154.5</v>
      </c>
      <c r="J526" s="17">
        <v>154.5</v>
      </c>
      <c r="K526" s="17"/>
      <c r="L526" s="17">
        <f>SUM(J526:K526)</f>
        <v>154.5</v>
      </c>
    </row>
    <row r="527" spans="1:12" ht="31.5" outlineLevel="5" x14ac:dyDescent="0.2">
      <c r="A527" s="41" t="s">
        <v>42</v>
      </c>
      <c r="B527" s="41"/>
      <c r="C527" s="21" t="s">
        <v>43</v>
      </c>
      <c r="D527" s="16">
        <f>D528+D529</f>
        <v>418.8</v>
      </c>
      <c r="E527" s="16">
        <f t="shared" ref="E527:F527" si="1211">E528+E529</f>
        <v>0</v>
      </c>
      <c r="F527" s="16">
        <f t="shared" si="1211"/>
        <v>418.8</v>
      </c>
      <c r="G527" s="16">
        <f>G528+G529</f>
        <v>433.4</v>
      </c>
      <c r="H527" s="16">
        <f t="shared" ref="H527" si="1212">H528+H529</f>
        <v>0</v>
      </c>
      <c r="I527" s="16">
        <f t="shared" ref="I527" si="1213">I528+I529</f>
        <v>433.4</v>
      </c>
      <c r="J527" s="16">
        <f>J528+J529</f>
        <v>433.4</v>
      </c>
      <c r="K527" s="16">
        <f t="shared" ref="K527" si="1214">K528+K529</f>
        <v>0</v>
      </c>
      <c r="L527" s="16">
        <f t="shared" ref="L527" si="1215">L528+L529</f>
        <v>433.4</v>
      </c>
    </row>
    <row r="528" spans="1:12" ht="47.25" outlineLevel="7" x14ac:dyDescent="0.2">
      <c r="A528" s="42" t="s">
        <v>42</v>
      </c>
      <c r="B528" s="42" t="s">
        <v>4</v>
      </c>
      <c r="C528" s="22" t="s">
        <v>5</v>
      </c>
      <c r="D528" s="7">
        <v>298.8</v>
      </c>
      <c r="E528" s="17"/>
      <c r="F528" s="17">
        <f>SUM(D528:E528)</f>
        <v>298.8</v>
      </c>
      <c r="G528" s="7">
        <v>313.39999999999998</v>
      </c>
      <c r="H528" s="17"/>
      <c r="I528" s="17">
        <f>SUM(G528:H528)</f>
        <v>313.39999999999998</v>
      </c>
      <c r="J528" s="7">
        <v>313.39999999999998</v>
      </c>
      <c r="K528" s="17"/>
      <c r="L528" s="17">
        <f>SUM(J528:K528)</f>
        <v>313.39999999999998</v>
      </c>
    </row>
    <row r="529" spans="1:12" ht="31.5" outlineLevel="7" x14ac:dyDescent="0.2">
      <c r="A529" s="42" t="s">
        <v>42</v>
      </c>
      <c r="B529" s="42" t="s">
        <v>7</v>
      </c>
      <c r="C529" s="22" t="s">
        <v>8</v>
      </c>
      <c r="D529" s="7">
        <v>120</v>
      </c>
      <c r="E529" s="17"/>
      <c r="F529" s="17">
        <f>SUM(D529:E529)</f>
        <v>120</v>
      </c>
      <c r="G529" s="7">
        <v>120</v>
      </c>
      <c r="H529" s="17"/>
      <c r="I529" s="17">
        <f>SUM(G529:H529)</f>
        <v>120</v>
      </c>
      <c r="J529" s="7">
        <v>120</v>
      </c>
      <c r="K529" s="17"/>
      <c r="L529" s="17">
        <f>SUM(J529:K529)</f>
        <v>120</v>
      </c>
    </row>
    <row r="530" spans="1:12" ht="31.5" outlineLevel="5" x14ac:dyDescent="0.2">
      <c r="A530" s="41" t="s">
        <v>731</v>
      </c>
      <c r="B530" s="41"/>
      <c r="C530" s="21" t="s">
        <v>433</v>
      </c>
      <c r="D530" s="16">
        <f>D531+D532</f>
        <v>5584.5</v>
      </c>
      <c r="E530" s="16">
        <f t="shared" ref="E530:F530" si="1216">E531+E532</f>
        <v>0</v>
      </c>
      <c r="F530" s="16">
        <f t="shared" si="1216"/>
        <v>5584.5</v>
      </c>
      <c r="G530" s="16">
        <f>G531+G532</f>
        <v>5775.4</v>
      </c>
      <c r="H530" s="16">
        <f t="shared" ref="H530" si="1217">H531+H532</f>
        <v>0</v>
      </c>
      <c r="I530" s="16">
        <f t="shared" ref="I530" si="1218">I531+I532</f>
        <v>5775.4</v>
      </c>
      <c r="J530" s="16">
        <f>J531+J532</f>
        <v>5775.4</v>
      </c>
      <c r="K530" s="16">
        <f t="shared" ref="K530" si="1219">K531+K532</f>
        <v>0</v>
      </c>
      <c r="L530" s="16">
        <f t="shared" ref="L530" si="1220">L531+L532</f>
        <v>5775.4</v>
      </c>
    </row>
    <row r="531" spans="1:12" ht="47.25" outlineLevel="7" x14ac:dyDescent="0.2">
      <c r="A531" s="42" t="s">
        <v>731</v>
      </c>
      <c r="B531" s="42" t="s">
        <v>4</v>
      </c>
      <c r="C531" s="22" t="s">
        <v>5</v>
      </c>
      <c r="D531" s="7">
        <v>5489.5</v>
      </c>
      <c r="E531" s="17"/>
      <c r="F531" s="17">
        <f>SUM(D531:E531)</f>
        <v>5489.5</v>
      </c>
      <c r="G531" s="7">
        <v>5680.4</v>
      </c>
      <c r="H531" s="17"/>
      <c r="I531" s="17">
        <f>SUM(G531:H531)</f>
        <v>5680.4</v>
      </c>
      <c r="J531" s="7">
        <v>5680.4</v>
      </c>
      <c r="K531" s="17"/>
      <c r="L531" s="17">
        <f>SUM(J531:K531)</f>
        <v>5680.4</v>
      </c>
    </row>
    <row r="532" spans="1:12" ht="31.5" outlineLevel="7" x14ac:dyDescent="0.2">
      <c r="A532" s="42" t="s">
        <v>731</v>
      </c>
      <c r="B532" s="42" t="s">
        <v>7</v>
      </c>
      <c r="C532" s="22" t="s">
        <v>8</v>
      </c>
      <c r="D532" s="7">
        <v>95</v>
      </c>
      <c r="E532" s="17"/>
      <c r="F532" s="17">
        <f>SUM(D532:E532)</f>
        <v>95</v>
      </c>
      <c r="G532" s="7">
        <v>95</v>
      </c>
      <c r="H532" s="17"/>
      <c r="I532" s="17">
        <f>SUM(G532:H532)</f>
        <v>95</v>
      </c>
      <c r="J532" s="7">
        <v>95</v>
      </c>
      <c r="K532" s="17"/>
      <c r="L532" s="17">
        <f>SUM(J532:K532)</f>
        <v>95</v>
      </c>
    </row>
    <row r="533" spans="1:12" ht="63" outlineLevel="5" x14ac:dyDescent="0.2">
      <c r="A533" s="41" t="s">
        <v>44</v>
      </c>
      <c r="B533" s="41"/>
      <c r="C533" s="21" t="s">
        <v>45</v>
      </c>
      <c r="D533" s="16">
        <f>D534</f>
        <v>0.6</v>
      </c>
      <c r="E533" s="16">
        <f t="shared" ref="E533:F533" si="1221">E534</f>
        <v>0</v>
      </c>
      <c r="F533" s="16">
        <f t="shared" si="1221"/>
        <v>0.6</v>
      </c>
      <c r="G533" s="16">
        <f>G534</f>
        <v>0.6</v>
      </c>
      <c r="H533" s="16">
        <f t="shared" ref="H533" si="1222">H534</f>
        <v>0</v>
      </c>
      <c r="I533" s="16">
        <f t="shared" ref="I533" si="1223">I534</f>
        <v>0.6</v>
      </c>
      <c r="J533" s="16">
        <f>J534</f>
        <v>0.6</v>
      </c>
      <c r="K533" s="16">
        <f t="shared" ref="K533" si="1224">K534</f>
        <v>0</v>
      </c>
      <c r="L533" s="16">
        <f t="shared" ref="L533" si="1225">L534</f>
        <v>0.6</v>
      </c>
    </row>
    <row r="534" spans="1:12" ht="47.25" outlineLevel="7" x14ac:dyDescent="0.2">
      <c r="A534" s="42" t="s">
        <v>44</v>
      </c>
      <c r="B534" s="42" t="s">
        <v>4</v>
      </c>
      <c r="C534" s="22" t="s">
        <v>5</v>
      </c>
      <c r="D534" s="17">
        <v>0.6</v>
      </c>
      <c r="E534" s="17"/>
      <c r="F534" s="17">
        <f>SUM(D534:E534)</f>
        <v>0.6</v>
      </c>
      <c r="G534" s="17">
        <v>0.6</v>
      </c>
      <c r="H534" s="17"/>
      <c r="I534" s="17">
        <f>SUM(G534:H534)</f>
        <v>0.6</v>
      </c>
      <c r="J534" s="17">
        <v>0.6</v>
      </c>
      <c r="K534" s="17"/>
      <c r="L534" s="17">
        <f>SUM(J534:K534)</f>
        <v>0.6</v>
      </c>
    </row>
    <row r="535" spans="1:12" ht="31.5" outlineLevel="7" x14ac:dyDescent="0.2">
      <c r="A535" s="43" t="s">
        <v>575</v>
      </c>
      <c r="B535" s="43"/>
      <c r="C535" s="10" t="s">
        <v>600</v>
      </c>
      <c r="D535" s="6">
        <f>D536</f>
        <v>517</v>
      </c>
      <c r="E535" s="6">
        <f t="shared" ref="E535:F535" si="1226">E536</f>
        <v>0</v>
      </c>
      <c r="F535" s="6">
        <f t="shared" si="1226"/>
        <v>517</v>
      </c>
      <c r="G535" s="6">
        <f t="shared" ref="G535:J535" si="1227">G536</f>
        <v>535.29999999999995</v>
      </c>
      <c r="H535" s="6">
        <f t="shared" ref="H535" si="1228">H536</f>
        <v>0</v>
      </c>
      <c r="I535" s="6">
        <f t="shared" ref="I535" si="1229">I536</f>
        <v>535.29999999999995</v>
      </c>
      <c r="J535" s="6">
        <f t="shared" si="1227"/>
        <v>535.29999999999995</v>
      </c>
      <c r="K535" s="6">
        <f t="shared" ref="K535" si="1230">K536</f>
        <v>0</v>
      </c>
      <c r="L535" s="6">
        <f t="shared" ref="L535" si="1231">L536</f>
        <v>535.29999999999995</v>
      </c>
    </row>
    <row r="536" spans="1:12" ht="47.25" outlineLevel="7" x14ac:dyDescent="0.2">
      <c r="A536" s="44" t="s">
        <v>575</v>
      </c>
      <c r="B536" s="44" t="s">
        <v>4</v>
      </c>
      <c r="C536" s="11" t="s">
        <v>5</v>
      </c>
      <c r="D536" s="7">
        <v>517</v>
      </c>
      <c r="E536" s="17"/>
      <c r="F536" s="17">
        <f>SUM(D536:E536)</f>
        <v>517</v>
      </c>
      <c r="G536" s="7">
        <v>535.29999999999995</v>
      </c>
      <c r="H536" s="17"/>
      <c r="I536" s="17">
        <f>SUM(G536:H536)</f>
        <v>535.29999999999995</v>
      </c>
      <c r="J536" s="7">
        <v>535.29999999999995</v>
      </c>
      <c r="K536" s="17"/>
      <c r="L536" s="17">
        <f>SUM(J536:K536)</f>
        <v>535.29999999999995</v>
      </c>
    </row>
    <row r="537" spans="1:12" ht="47.25" outlineLevel="5" x14ac:dyDescent="0.2">
      <c r="A537" s="167" t="s">
        <v>46</v>
      </c>
      <c r="B537" s="167"/>
      <c r="C537" s="168" t="s">
        <v>47</v>
      </c>
      <c r="D537" s="16">
        <f>D538</f>
        <v>4.5</v>
      </c>
      <c r="E537" s="172">
        <f t="shared" ref="E537:F537" si="1232">E538</f>
        <v>11.3</v>
      </c>
      <c r="F537" s="172">
        <f t="shared" si="1232"/>
        <v>15.8</v>
      </c>
      <c r="G537" s="16">
        <f>G538</f>
        <v>4.0999999999999996</v>
      </c>
      <c r="H537" s="172">
        <f t="shared" ref="H537" si="1233">H538</f>
        <v>12.4</v>
      </c>
      <c r="I537" s="172">
        <f t="shared" ref="I537" si="1234">I538</f>
        <v>16.5</v>
      </c>
      <c r="J537" s="16">
        <f>J538</f>
        <v>4.0999999999999996</v>
      </c>
      <c r="K537" s="172">
        <f t="shared" ref="K537" si="1235">K538</f>
        <v>316.2</v>
      </c>
      <c r="L537" s="172">
        <f t="shared" ref="L537" si="1236">L538</f>
        <v>320.3</v>
      </c>
    </row>
    <row r="538" spans="1:12" ht="31.5" outlineLevel="7" x14ac:dyDescent="0.2">
      <c r="A538" s="42" t="s">
        <v>46</v>
      </c>
      <c r="B538" s="42" t="s">
        <v>7</v>
      </c>
      <c r="C538" s="22" t="s">
        <v>8</v>
      </c>
      <c r="D538" s="17">
        <v>4.5</v>
      </c>
      <c r="E538" s="161">
        <v>11.3</v>
      </c>
      <c r="F538" s="161">
        <f>SUM(D538:E538)</f>
        <v>15.8</v>
      </c>
      <c r="G538" s="17">
        <v>4.0999999999999996</v>
      </c>
      <c r="H538" s="161">
        <v>12.4</v>
      </c>
      <c r="I538" s="161">
        <f>SUM(G538:H538)</f>
        <v>16.5</v>
      </c>
      <c r="J538" s="17">
        <v>4.0999999999999996</v>
      </c>
      <c r="K538" s="161">
        <v>316.2</v>
      </c>
      <c r="L538" s="161">
        <f>SUM(J538:K538)</f>
        <v>320.3</v>
      </c>
    </row>
    <row r="539" spans="1:12" ht="15.75" outlineLevel="5" x14ac:dyDescent="0.2">
      <c r="A539" s="41" t="s">
        <v>83</v>
      </c>
      <c r="B539" s="41"/>
      <c r="C539" s="21" t="s">
        <v>84</v>
      </c>
      <c r="D539" s="16">
        <f>D540</f>
        <v>4698.2</v>
      </c>
      <c r="E539" s="16">
        <f t="shared" ref="E539:F539" si="1237">E540</f>
        <v>0</v>
      </c>
      <c r="F539" s="16">
        <f t="shared" si="1237"/>
        <v>4698.2</v>
      </c>
      <c r="G539" s="16">
        <f t="shared" ref="G539:J539" si="1238">G540</f>
        <v>4868.8</v>
      </c>
      <c r="H539" s="16">
        <f t="shared" ref="H539" si="1239">H540</f>
        <v>0</v>
      </c>
      <c r="I539" s="16">
        <f t="shared" ref="I539" si="1240">I540</f>
        <v>4868.8</v>
      </c>
      <c r="J539" s="16">
        <f t="shared" si="1238"/>
        <v>4868.8</v>
      </c>
      <c r="K539" s="16">
        <f t="shared" ref="K539" si="1241">K540</f>
        <v>0</v>
      </c>
      <c r="L539" s="16">
        <f t="shared" ref="L539" si="1242">L540</f>
        <v>4868.8</v>
      </c>
    </row>
    <row r="540" spans="1:12" ht="47.25" outlineLevel="7" x14ac:dyDescent="0.2">
      <c r="A540" s="42" t="s">
        <v>83</v>
      </c>
      <c r="B540" s="42" t="s">
        <v>4</v>
      </c>
      <c r="C540" s="22" t="s">
        <v>5</v>
      </c>
      <c r="D540" s="7">
        <v>4698.2</v>
      </c>
      <c r="E540" s="17"/>
      <c r="F540" s="17">
        <f>SUM(D540:E540)</f>
        <v>4698.2</v>
      </c>
      <c r="G540" s="7">
        <v>4868.8</v>
      </c>
      <c r="H540" s="17"/>
      <c r="I540" s="17">
        <f>SUM(G540:H540)</f>
        <v>4868.8</v>
      </c>
      <c r="J540" s="7">
        <v>4868.8</v>
      </c>
      <c r="K540" s="17"/>
      <c r="L540" s="17">
        <f>SUM(J540:K540)</f>
        <v>4868.8</v>
      </c>
    </row>
    <row r="541" spans="1:12" ht="47.25" outlineLevel="4" x14ac:dyDescent="0.2">
      <c r="A541" s="41" t="s">
        <v>395</v>
      </c>
      <c r="B541" s="41"/>
      <c r="C541" s="21" t="s">
        <v>396</v>
      </c>
      <c r="D541" s="16">
        <f>D542+D546</f>
        <v>24682.94</v>
      </c>
      <c r="E541" s="16">
        <f t="shared" ref="E541:F541" si="1243">E542+E546</f>
        <v>0</v>
      </c>
      <c r="F541" s="16">
        <f t="shared" si="1243"/>
        <v>24682.94</v>
      </c>
      <c r="G541" s="16">
        <f>G542+G546</f>
        <v>25335.999999999996</v>
      </c>
      <c r="H541" s="16">
        <f t="shared" ref="H541" si="1244">H542+H546</f>
        <v>0</v>
      </c>
      <c r="I541" s="16">
        <f t="shared" ref="I541" si="1245">I542+I546</f>
        <v>25335.999999999996</v>
      </c>
      <c r="J541" s="16">
        <f>J542+J546</f>
        <v>29085.739999999998</v>
      </c>
      <c r="K541" s="16">
        <f t="shared" ref="K541" si="1246">K542+K546</f>
        <v>0</v>
      </c>
      <c r="L541" s="16">
        <f t="shared" ref="L541" si="1247">L542+L546</f>
        <v>29085.739999999998</v>
      </c>
    </row>
    <row r="542" spans="1:12" ht="15.75" outlineLevel="5" x14ac:dyDescent="0.2">
      <c r="A542" s="41" t="s">
        <v>397</v>
      </c>
      <c r="B542" s="41"/>
      <c r="C542" s="21" t="s">
        <v>37</v>
      </c>
      <c r="D542" s="16">
        <f>D543+D544+D545</f>
        <v>24566.94</v>
      </c>
      <c r="E542" s="16">
        <f t="shared" ref="E542:F542" si="1248">E543+E544+E545</f>
        <v>0</v>
      </c>
      <c r="F542" s="16">
        <f t="shared" si="1248"/>
        <v>24566.94</v>
      </c>
      <c r="G542" s="16">
        <f>G543+G544+G545</f>
        <v>25215.899999999998</v>
      </c>
      <c r="H542" s="16">
        <f t="shared" ref="H542" si="1249">H543+H544+H545</f>
        <v>0</v>
      </c>
      <c r="I542" s="16">
        <f t="shared" ref="I542" si="1250">I543+I544+I545</f>
        <v>25215.899999999998</v>
      </c>
      <c r="J542" s="16">
        <f>J543+J544+J545</f>
        <v>28965.64</v>
      </c>
      <c r="K542" s="16">
        <f t="shared" ref="K542" si="1251">K543+K544+K545</f>
        <v>0</v>
      </c>
      <c r="L542" s="16">
        <f t="shared" ref="L542" si="1252">L543+L544+L545</f>
        <v>28965.64</v>
      </c>
    </row>
    <row r="543" spans="1:12" ht="47.25" outlineLevel="7" x14ac:dyDescent="0.2">
      <c r="A543" s="42" t="s">
        <v>397</v>
      </c>
      <c r="B543" s="42" t="s">
        <v>4</v>
      </c>
      <c r="C543" s="22" t="s">
        <v>5</v>
      </c>
      <c r="D543" s="7">
        <v>21223.14</v>
      </c>
      <c r="E543" s="17"/>
      <c r="F543" s="17">
        <f>SUM(D543:E543)</f>
        <v>21223.14</v>
      </c>
      <c r="G543" s="7">
        <v>22072.1</v>
      </c>
      <c r="H543" s="17"/>
      <c r="I543" s="17">
        <f>SUM(G543:H543)</f>
        <v>22072.1</v>
      </c>
      <c r="J543" s="7">
        <v>25821.84</v>
      </c>
      <c r="K543" s="17"/>
      <c r="L543" s="17">
        <f>SUM(J543:K543)</f>
        <v>25821.84</v>
      </c>
    </row>
    <row r="544" spans="1:12" ht="31.5" outlineLevel="7" x14ac:dyDescent="0.2">
      <c r="A544" s="42" t="s">
        <v>397</v>
      </c>
      <c r="B544" s="42" t="s">
        <v>7</v>
      </c>
      <c r="C544" s="22" t="s">
        <v>8</v>
      </c>
      <c r="D544" s="7">
        <v>3265.3</v>
      </c>
      <c r="E544" s="17"/>
      <c r="F544" s="17">
        <f>SUM(D544:E544)</f>
        <v>3265.3</v>
      </c>
      <c r="G544" s="7">
        <v>3065.3</v>
      </c>
      <c r="H544" s="17"/>
      <c r="I544" s="17">
        <f>SUM(G544:H544)</f>
        <v>3065.3</v>
      </c>
      <c r="J544" s="7">
        <v>3065.3</v>
      </c>
      <c r="K544" s="17"/>
      <c r="L544" s="17">
        <f>SUM(J544:K544)</f>
        <v>3065.3</v>
      </c>
    </row>
    <row r="545" spans="1:12" ht="15.75" outlineLevel="7" x14ac:dyDescent="0.2">
      <c r="A545" s="42" t="s">
        <v>397</v>
      </c>
      <c r="B545" s="42" t="s">
        <v>15</v>
      </c>
      <c r="C545" s="22" t="s">
        <v>16</v>
      </c>
      <c r="D545" s="7">
        <v>78.5</v>
      </c>
      <c r="E545" s="17"/>
      <c r="F545" s="17">
        <f>SUM(D545:E545)</f>
        <v>78.5</v>
      </c>
      <c r="G545" s="7">
        <v>78.5</v>
      </c>
      <c r="H545" s="17"/>
      <c r="I545" s="17">
        <f>SUM(G545:H545)</f>
        <v>78.5</v>
      </c>
      <c r="J545" s="7">
        <v>78.5</v>
      </c>
      <c r="K545" s="17"/>
      <c r="L545" s="17">
        <f>SUM(J545:K545)</f>
        <v>78.5</v>
      </c>
    </row>
    <row r="546" spans="1:12" ht="47.25" outlineLevel="5" x14ac:dyDescent="0.2">
      <c r="A546" s="43" t="s">
        <v>732</v>
      </c>
      <c r="B546" s="43"/>
      <c r="C546" s="10" t="s">
        <v>398</v>
      </c>
      <c r="D546" s="6">
        <f t="shared" ref="D546:L546" si="1253">D547</f>
        <v>116</v>
      </c>
      <c r="E546" s="6">
        <f t="shared" si="1253"/>
        <v>0</v>
      </c>
      <c r="F546" s="6">
        <f t="shared" si="1253"/>
        <v>116</v>
      </c>
      <c r="G546" s="6">
        <f t="shared" si="1253"/>
        <v>120.1</v>
      </c>
      <c r="H546" s="6">
        <f t="shared" si="1253"/>
        <v>0</v>
      </c>
      <c r="I546" s="6">
        <f t="shared" si="1253"/>
        <v>120.1</v>
      </c>
      <c r="J546" s="6">
        <f t="shared" si="1253"/>
        <v>120.1</v>
      </c>
      <c r="K546" s="6">
        <f t="shared" si="1253"/>
        <v>0</v>
      </c>
      <c r="L546" s="6">
        <f t="shared" si="1253"/>
        <v>120.1</v>
      </c>
    </row>
    <row r="547" spans="1:12" ht="47.25" outlineLevel="7" x14ac:dyDescent="0.2">
      <c r="A547" s="44" t="s">
        <v>732</v>
      </c>
      <c r="B547" s="44" t="s">
        <v>4</v>
      </c>
      <c r="C547" s="11" t="s">
        <v>5</v>
      </c>
      <c r="D547" s="7">
        <v>116</v>
      </c>
      <c r="E547" s="17"/>
      <c r="F547" s="17">
        <f>SUM(D547:E547)</f>
        <v>116</v>
      </c>
      <c r="G547" s="7">
        <v>120.1</v>
      </c>
      <c r="H547" s="17"/>
      <c r="I547" s="17">
        <f>SUM(G547:H547)</f>
        <v>120.1</v>
      </c>
      <c r="J547" s="7">
        <v>120.1</v>
      </c>
      <c r="K547" s="17"/>
      <c r="L547" s="17">
        <f>SUM(J547:K547)</f>
        <v>120.1</v>
      </c>
    </row>
    <row r="548" spans="1:12" ht="34.5" customHeight="1" outlineLevel="4" x14ac:dyDescent="0.2">
      <c r="A548" s="41" t="s">
        <v>85</v>
      </c>
      <c r="B548" s="41"/>
      <c r="C548" s="21" t="s">
        <v>86</v>
      </c>
      <c r="D548" s="16">
        <f>D555+D557+D559+D549+D553</f>
        <v>141202.79999999999</v>
      </c>
      <c r="E548" s="16">
        <f t="shared" ref="E548:F548" si="1254">E555+E557+E559+E549+E553</f>
        <v>0</v>
      </c>
      <c r="F548" s="16">
        <f t="shared" si="1254"/>
        <v>141202.79999999999</v>
      </c>
      <c r="G548" s="16">
        <f>G555+G557+G559+G549+G553</f>
        <v>144133.29999999999</v>
      </c>
      <c r="H548" s="16">
        <f t="shared" ref="H548" si="1255">H555+H557+H559+H549+H553</f>
        <v>0</v>
      </c>
      <c r="I548" s="16">
        <f t="shared" ref="I548" si="1256">I555+I557+I559+I549+I553</f>
        <v>144133.29999999999</v>
      </c>
      <c r="J548" s="16">
        <f>J555+J557+J559+J549+J553</f>
        <v>157068.1</v>
      </c>
      <c r="K548" s="16">
        <f t="shared" ref="K548" si="1257">K555+K557+K559+K549+K553</f>
        <v>0</v>
      </c>
      <c r="L548" s="16">
        <f t="shared" ref="L548" si="1258">L555+L557+L559+L549+L553</f>
        <v>157068.1</v>
      </c>
    </row>
    <row r="549" spans="1:12" ht="15.75" outlineLevel="5" x14ac:dyDescent="0.2">
      <c r="A549" s="41" t="s">
        <v>399</v>
      </c>
      <c r="B549" s="41"/>
      <c r="C549" s="21" t="s">
        <v>102</v>
      </c>
      <c r="D549" s="16">
        <f>D550+D551+D552</f>
        <v>78901.2</v>
      </c>
      <c r="E549" s="16">
        <f t="shared" ref="E549:F549" si="1259">E550+E551+E552</f>
        <v>0</v>
      </c>
      <c r="F549" s="16">
        <f t="shared" si="1259"/>
        <v>78901.2</v>
      </c>
      <c r="G549" s="16">
        <f>G550+G551+G552</f>
        <v>81831.7</v>
      </c>
      <c r="H549" s="16">
        <f t="shared" ref="H549" si="1260">H550+H551+H552</f>
        <v>0</v>
      </c>
      <c r="I549" s="16">
        <f t="shared" ref="I549" si="1261">I550+I551+I552</f>
        <v>81831.7</v>
      </c>
      <c r="J549" s="16">
        <f>J550+J551+J552</f>
        <v>94766.5</v>
      </c>
      <c r="K549" s="16">
        <f t="shared" ref="K549" si="1262">K550+K551+K552</f>
        <v>0</v>
      </c>
      <c r="L549" s="16">
        <f t="shared" ref="L549" si="1263">L550+L551+L552</f>
        <v>94766.5</v>
      </c>
    </row>
    <row r="550" spans="1:12" ht="47.25" outlineLevel="7" x14ac:dyDescent="0.2">
      <c r="A550" s="42" t="s">
        <v>399</v>
      </c>
      <c r="B550" s="42" t="s">
        <v>4</v>
      </c>
      <c r="C550" s="22" t="s">
        <v>5</v>
      </c>
      <c r="D550" s="7">
        <v>73201.399999999994</v>
      </c>
      <c r="E550" s="17"/>
      <c r="F550" s="17">
        <f>SUM(D550:E550)</f>
        <v>73201.399999999994</v>
      </c>
      <c r="G550" s="7">
        <v>76131.899999999994</v>
      </c>
      <c r="H550" s="17"/>
      <c r="I550" s="17">
        <f>SUM(G550:H550)</f>
        <v>76131.899999999994</v>
      </c>
      <c r="J550" s="7">
        <v>89066.7</v>
      </c>
      <c r="K550" s="17"/>
      <c r="L550" s="17">
        <f>SUM(J550:K550)</f>
        <v>89066.7</v>
      </c>
    </row>
    <row r="551" spans="1:12" ht="31.5" outlineLevel="7" x14ac:dyDescent="0.2">
      <c r="A551" s="42" t="s">
        <v>399</v>
      </c>
      <c r="B551" s="42" t="s">
        <v>7</v>
      </c>
      <c r="C551" s="22" t="s">
        <v>8</v>
      </c>
      <c r="D551" s="7">
        <f>5491.2+100</f>
        <v>5591.2</v>
      </c>
      <c r="E551" s="17"/>
      <c r="F551" s="17">
        <f>SUM(D551:E551)</f>
        <v>5591.2</v>
      </c>
      <c r="G551" s="7">
        <f t="shared" ref="G551:J551" si="1264">5491.2+100</f>
        <v>5591.2</v>
      </c>
      <c r="H551" s="17"/>
      <c r="I551" s="17">
        <f>SUM(G551:H551)</f>
        <v>5591.2</v>
      </c>
      <c r="J551" s="7">
        <f t="shared" si="1264"/>
        <v>5591.2</v>
      </c>
      <c r="K551" s="17"/>
      <c r="L551" s="17">
        <f>SUM(J551:K551)</f>
        <v>5591.2</v>
      </c>
    </row>
    <row r="552" spans="1:12" ht="15.75" outlineLevel="7" x14ac:dyDescent="0.2">
      <c r="A552" s="42" t="s">
        <v>399</v>
      </c>
      <c r="B552" s="42" t="s">
        <v>15</v>
      </c>
      <c r="C552" s="22" t="s">
        <v>16</v>
      </c>
      <c r="D552" s="7">
        <v>108.6</v>
      </c>
      <c r="E552" s="17"/>
      <c r="F552" s="17">
        <f>SUM(D552:E552)</f>
        <v>108.6</v>
      </c>
      <c r="G552" s="7">
        <v>108.6</v>
      </c>
      <c r="H552" s="17"/>
      <c r="I552" s="17">
        <f>SUM(G552:H552)</f>
        <v>108.6</v>
      </c>
      <c r="J552" s="7">
        <v>108.6</v>
      </c>
      <c r="K552" s="17"/>
      <c r="L552" s="17">
        <f>SUM(J552:K552)</f>
        <v>108.6</v>
      </c>
    </row>
    <row r="553" spans="1:12" ht="15.75" outlineLevel="5" x14ac:dyDescent="0.2">
      <c r="A553" s="41" t="s">
        <v>229</v>
      </c>
      <c r="B553" s="41"/>
      <c r="C553" s="21" t="s">
        <v>230</v>
      </c>
      <c r="D553" s="16">
        <f t="shared" ref="D553:L553" si="1265">D554</f>
        <v>12241.5</v>
      </c>
      <c r="E553" s="16">
        <f t="shared" si="1265"/>
        <v>0</v>
      </c>
      <c r="F553" s="16">
        <f t="shared" si="1265"/>
        <v>12241.5</v>
      </c>
      <c r="G553" s="16">
        <f t="shared" si="1265"/>
        <v>12241.5</v>
      </c>
      <c r="H553" s="16">
        <f t="shared" si="1265"/>
        <v>0</v>
      </c>
      <c r="I553" s="16">
        <f t="shared" si="1265"/>
        <v>12241.5</v>
      </c>
      <c r="J553" s="16">
        <f t="shared" si="1265"/>
        <v>12241.5</v>
      </c>
      <c r="K553" s="16">
        <f t="shared" si="1265"/>
        <v>0</v>
      </c>
      <c r="L553" s="16">
        <f t="shared" si="1265"/>
        <v>12241.5</v>
      </c>
    </row>
    <row r="554" spans="1:12" ht="31.5" outlineLevel="7" x14ac:dyDescent="0.2">
      <c r="A554" s="42" t="s">
        <v>229</v>
      </c>
      <c r="B554" s="42" t="s">
        <v>65</v>
      </c>
      <c r="C554" s="22" t="s">
        <v>66</v>
      </c>
      <c r="D554" s="17">
        <f>50+12191.5</f>
        <v>12241.5</v>
      </c>
      <c r="E554" s="17"/>
      <c r="F554" s="17">
        <f>SUM(D554:E554)</f>
        <v>12241.5</v>
      </c>
      <c r="G554" s="17">
        <f t="shared" ref="G554:J554" si="1266">50+12191.5</f>
        <v>12241.5</v>
      </c>
      <c r="H554" s="17"/>
      <c r="I554" s="17">
        <f>SUM(G554:H554)</f>
        <v>12241.5</v>
      </c>
      <c r="J554" s="17">
        <f t="shared" si="1266"/>
        <v>12241.5</v>
      </c>
      <c r="K554" s="17"/>
      <c r="L554" s="17">
        <f>SUM(J554:K554)</f>
        <v>12241.5</v>
      </c>
    </row>
    <row r="555" spans="1:12" ht="15.75" outlineLevel="5" x14ac:dyDescent="0.2">
      <c r="A555" s="41" t="s">
        <v>87</v>
      </c>
      <c r="B555" s="41"/>
      <c r="C555" s="21" t="s">
        <v>88</v>
      </c>
      <c r="D555" s="16">
        <f>D556</f>
        <v>49384.1</v>
      </c>
      <c r="E555" s="16">
        <f t="shared" ref="E555:F555" si="1267">E556</f>
        <v>0</v>
      </c>
      <c r="F555" s="16">
        <f t="shared" si="1267"/>
        <v>49384.1</v>
      </c>
      <c r="G555" s="16">
        <f>G556</f>
        <v>49384.1</v>
      </c>
      <c r="H555" s="16">
        <f t="shared" ref="H555" si="1268">H556</f>
        <v>0</v>
      </c>
      <c r="I555" s="16">
        <f t="shared" ref="I555" si="1269">I556</f>
        <v>49384.1</v>
      </c>
      <c r="J555" s="16">
        <f>J556</f>
        <v>49384.1</v>
      </c>
      <c r="K555" s="16">
        <f t="shared" ref="K555" si="1270">K556</f>
        <v>0</v>
      </c>
      <c r="L555" s="16">
        <f t="shared" ref="L555" si="1271">L556</f>
        <v>49384.1</v>
      </c>
    </row>
    <row r="556" spans="1:12" ht="31.5" outlineLevel="7" x14ac:dyDescent="0.2">
      <c r="A556" s="42" t="s">
        <v>87</v>
      </c>
      <c r="B556" s="42" t="s">
        <v>65</v>
      </c>
      <c r="C556" s="22" t="s">
        <v>66</v>
      </c>
      <c r="D556" s="17">
        <f>49354.1+30</f>
        <v>49384.1</v>
      </c>
      <c r="E556" s="17"/>
      <c r="F556" s="17">
        <f>SUM(D556:E556)</f>
        <v>49384.1</v>
      </c>
      <c r="G556" s="17">
        <f>49354.1+30</f>
        <v>49384.1</v>
      </c>
      <c r="H556" s="17"/>
      <c r="I556" s="17">
        <f>SUM(G556:H556)</f>
        <v>49384.1</v>
      </c>
      <c r="J556" s="17">
        <f>49354.1+30</f>
        <v>49384.1</v>
      </c>
      <c r="K556" s="17"/>
      <c r="L556" s="17">
        <f>SUM(J556:K556)</f>
        <v>49384.1</v>
      </c>
    </row>
    <row r="557" spans="1:12" ht="31.5" outlineLevel="5" x14ac:dyDescent="0.2">
      <c r="A557" s="41" t="s">
        <v>89</v>
      </c>
      <c r="B557" s="41"/>
      <c r="C557" s="21" t="s">
        <v>10</v>
      </c>
      <c r="D557" s="16">
        <f>D558</f>
        <v>395</v>
      </c>
      <c r="E557" s="16">
        <f t="shared" ref="E557:F557" si="1272">E558</f>
        <v>0</v>
      </c>
      <c r="F557" s="16">
        <f t="shared" si="1272"/>
        <v>395</v>
      </c>
      <c r="G557" s="16">
        <f>G558</f>
        <v>395</v>
      </c>
      <c r="H557" s="16">
        <f t="shared" ref="H557" si="1273">H558</f>
        <v>0</v>
      </c>
      <c r="I557" s="16">
        <f t="shared" ref="I557" si="1274">I558</f>
        <v>395</v>
      </c>
      <c r="J557" s="16">
        <f>J558</f>
        <v>395</v>
      </c>
      <c r="K557" s="16">
        <f t="shared" ref="K557" si="1275">K558</f>
        <v>0</v>
      </c>
      <c r="L557" s="16">
        <f t="shared" ref="L557" si="1276">L558</f>
        <v>395</v>
      </c>
    </row>
    <row r="558" spans="1:12" ht="15.75" outlineLevel="7" x14ac:dyDescent="0.2">
      <c r="A558" s="42" t="s">
        <v>89</v>
      </c>
      <c r="B558" s="42" t="s">
        <v>15</v>
      </c>
      <c r="C558" s="22" t="s">
        <v>16</v>
      </c>
      <c r="D558" s="17">
        <v>395</v>
      </c>
      <c r="E558" s="17"/>
      <c r="F558" s="17">
        <f>SUM(D558:E558)</f>
        <v>395</v>
      </c>
      <c r="G558" s="17">
        <v>395</v>
      </c>
      <c r="H558" s="17"/>
      <c r="I558" s="17">
        <f>SUM(G558:H558)</f>
        <v>395</v>
      </c>
      <c r="J558" s="17">
        <v>395</v>
      </c>
      <c r="K558" s="17"/>
      <c r="L558" s="17">
        <f>SUM(J558:K558)</f>
        <v>395</v>
      </c>
    </row>
    <row r="559" spans="1:12" ht="15.75" outlineLevel="5" x14ac:dyDescent="0.2">
      <c r="A559" s="41" t="s">
        <v>90</v>
      </c>
      <c r="B559" s="41"/>
      <c r="C559" s="21" t="s">
        <v>91</v>
      </c>
      <c r="D559" s="16">
        <f>D560</f>
        <v>281</v>
      </c>
      <c r="E559" s="16">
        <f t="shared" ref="E559:F559" si="1277">E560</f>
        <v>0</v>
      </c>
      <c r="F559" s="16">
        <f t="shared" si="1277"/>
        <v>281</v>
      </c>
      <c r="G559" s="16">
        <f>G560</f>
        <v>281</v>
      </c>
      <c r="H559" s="16">
        <f t="shared" ref="H559" si="1278">H560</f>
        <v>0</v>
      </c>
      <c r="I559" s="16">
        <f t="shared" ref="I559" si="1279">I560</f>
        <v>281</v>
      </c>
      <c r="J559" s="16">
        <f>J560</f>
        <v>281</v>
      </c>
      <c r="K559" s="16">
        <f t="shared" ref="K559" si="1280">K560</f>
        <v>0</v>
      </c>
      <c r="L559" s="16">
        <f t="shared" ref="L559" si="1281">L560</f>
        <v>281</v>
      </c>
    </row>
    <row r="560" spans="1:12" ht="31.5" outlineLevel="7" x14ac:dyDescent="0.2">
      <c r="A560" s="42" t="s">
        <v>90</v>
      </c>
      <c r="B560" s="42" t="s">
        <v>7</v>
      </c>
      <c r="C560" s="22" t="s">
        <v>8</v>
      </c>
      <c r="D560" s="17">
        <v>281</v>
      </c>
      <c r="E560" s="17"/>
      <c r="F560" s="17">
        <f>SUM(D560:E560)</f>
        <v>281</v>
      </c>
      <c r="G560" s="17">
        <v>281</v>
      </c>
      <c r="H560" s="17"/>
      <c r="I560" s="17">
        <f>SUM(G560:H560)</f>
        <v>281</v>
      </c>
      <c r="J560" s="17">
        <v>281</v>
      </c>
      <c r="K560" s="17"/>
      <c r="L560" s="17">
        <f>SUM(J560:K560)</f>
        <v>281</v>
      </c>
    </row>
    <row r="561" spans="1:12" ht="20.25" outlineLevel="7" x14ac:dyDescent="0.2">
      <c r="A561" s="45"/>
      <c r="B561" s="45"/>
      <c r="C561" s="71" t="s">
        <v>584</v>
      </c>
      <c r="D561" s="16">
        <f>D498+D476+D448+D405+D275+D244+D179+D89+D11</f>
        <v>4709481.8999732435</v>
      </c>
      <c r="E561" s="16">
        <f t="shared" ref="E561:F561" si="1282">E498+E476+E448+E405+E275+E244+E179+E89+E11</f>
        <v>28284.165980000002</v>
      </c>
      <c r="F561" s="16">
        <f t="shared" si="1282"/>
        <v>4737766.0659532426</v>
      </c>
      <c r="G561" s="16">
        <f>G498+G476+G448+G405+G275+G244+G179+G89+G11</f>
        <v>3499750.3216240546</v>
      </c>
      <c r="H561" s="16">
        <f t="shared" ref="H561:I561" si="1283">H498+H476+H448+H405+H275+H244+H179+H89+H11</f>
        <v>-50.3</v>
      </c>
      <c r="I561" s="16">
        <f t="shared" si="1283"/>
        <v>3499700.0216240543</v>
      </c>
      <c r="J561" s="16">
        <f>J498+J476+J448+J405+J275+J244+J179+J89+J11</f>
        <v>3373729.219334865</v>
      </c>
      <c r="K561" s="16">
        <f t="shared" ref="K561:L561" si="1284">K498+K476+K448+K405+K275+K244+K179+K89+K11</f>
        <v>324.09999999999997</v>
      </c>
      <c r="L561" s="16">
        <f t="shared" si="1284"/>
        <v>3374053.3193348651</v>
      </c>
    </row>
    <row r="562" spans="1:12" ht="15.75" outlineLevel="7" x14ac:dyDescent="0.2">
      <c r="A562" s="42"/>
      <c r="B562" s="42"/>
      <c r="C562" s="22"/>
      <c r="D562" s="17"/>
      <c r="E562" s="17"/>
      <c r="F562" s="17"/>
      <c r="G562" s="17"/>
      <c r="H562" s="17"/>
      <c r="I562" s="17"/>
      <c r="J562" s="17"/>
      <c r="K562" s="17"/>
      <c r="L562" s="17"/>
    </row>
    <row r="563" spans="1:12" ht="15.75" outlineLevel="2" x14ac:dyDescent="0.2">
      <c r="A563" s="41" t="s">
        <v>0</v>
      </c>
      <c r="B563" s="41"/>
      <c r="C563" s="21" t="s">
        <v>1</v>
      </c>
      <c r="D563" s="16">
        <f>D564+D566+D568+D571+D574</f>
        <v>23179.800000000003</v>
      </c>
      <c r="E563" s="16">
        <f t="shared" ref="E563:F563" si="1285">E564+E566+E568+E571+E574</f>
        <v>0</v>
      </c>
      <c r="F563" s="16">
        <f t="shared" si="1285"/>
        <v>23179.800000000003</v>
      </c>
      <c r="G563" s="16">
        <f>G564+G566+G568+G571+G574</f>
        <v>23801.799999999996</v>
      </c>
      <c r="H563" s="16">
        <f t="shared" ref="H563" si="1286">H564+H566+H568+H571+H574</f>
        <v>0</v>
      </c>
      <c r="I563" s="16">
        <f t="shared" ref="I563" si="1287">I564+I566+I568+I571+I574</f>
        <v>23801.799999999996</v>
      </c>
      <c r="J563" s="16">
        <f>J564+J566+J568+J571+J574</f>
        <v>24998.400000000001</v>
      </c>
      <c r="K563" s="16">
        <f t="shared" ref="K563" si="1288">K564+K566+K568+K571+K574</f>
        <v>0</v>
      </c>
      <c r="L563" s="16">
        <f t="shared" ref="L563" si="1289">L564+L566+L568+L571+L574</f>
        <v>24998.400000000001</v>
      </c>
    </row>
    <row r="564" spans="1:12" ht="31.5" outlineLevel="3" x14ac:dyDescent="0.2">
      <c r="A564" s="41" t="s">
        <v>21</v>
      </c>
      <c r="B564" s="41"/>
      <c r="C564" s="21" t="s">
        <v>413</v>
      </c>
      <c r="D564" s="16">
        <f>D565</f>
        <v>3882.9</v>
      </c>
      <c r="E564" s="16">
        <f t="shared" ref="E564:F564" si="1290">E565</f>
        <v>0</v>
      </c>
      <c r="F564" s="16">
        <f t="shared" si="1290"/>
        <v>3882.9</v>
      </c>
      <c r="G564" s="16">
        <f>G565</f>
        <v>4038.4</v>
      </c>
      <c r="H564" s="16">
        <f t="shared" ref="H564" si="1291">H565</f>
        <v>0</v>
      </c>
      <c r="I564" s="16">
        <f t="shared" ref="I564" si="1292">I565</f>
        <v>4038.4</v>
      </c>
      <c r="J564" s="16">
        <f>J565</f>
        <v>4724.5</v>
      </c>
      <c r="K564" s="16">
        <f t="shared" ref="K564" si="1293">K565</f>
        <v>0</v>
      </c>
      <c r="L564" s="16">
        <f t="shared" ref="L564" si="1294">L565</f>
        <v>4724.5</v>
      </c>
    </row>
    <row r="565" spans="1:12" ht="47.25" outlineLevel="7" x14ac:dyDescent="0.2">
      <c r="A565" s="42" t="s">
        <v>21</v>
      </c>
      <c r="B565" s="42" t="s">
        <v>4</v>
      </c>
      <c r="C565" s="22" t="s">
        <v>5</v>
      </c>
      <c r="D565" s="7">
        <v>3882.9</v>
      </c>
      <c r="E565" s="17"/>
      <c r="F565" s="17">
        <f>SUM(D565:E565)</f>
        <v>3882.9</v>
      </c>
      <c r="G565" s="7">
        <v>4038.4</v>
      </c>
      <c r="H565" s="17"/>
      <c r="I565" s="17">
        <f>SUM(G565:H565)</f>
        <v>4038.4</v>
      </c>
      <c r="J565" s="7">
        <v>4724.5</v>
      </c>
      <c r="K565" s="17"/>
      <c r="L565" s="17">
        <f>SUM(J565:K565)</f>
        <v>4724.5</v>
      </c>
    </row>
    <row r="566" spans="1:12" ht="18" customHeight="1" outlineLevel="3" x14ac:dyDescent="0.2">
      <c r="A566" s="41" t="s">
        <v>2</v>
      </c>
      <c r="B566" s="41"/>
      <c r="C566" s="21" t="s">
        <v>3</v>
      </c>
      <c r="D566" s="16">
        <f t="shared" ref="D566:L566" si="1295">D567</f>
        <v>2387.6</v>
      </c>
      <c r="E566" s="16">
        <f t="shared" si="1295"/>
        <v>0</v>
      </c>
      <c r="F566" s="16">
        <f t="shared" si="1295"/>
        <v>2387.6</v>
      </c>
      <c r="G566" s="16">
        <f t="shared" si="1295"/>
        <v>2483.1</v>
      </c>
      <c r="H566" s="16">
        <f t="shared" si="1295"/>
        <v>0</v>
      </c>
      <c r="I566" s="16">
        <f t="shared" si="1295"/>
        <v>2483.1</v>
      </c>
      <c r="J566" s="16">
        <f t="shared" si="1295"/>
        <v>2582.4</v>
      </c>
      <c r="K566" s="16">
        <f t="shared" si="1295"/>
        <v>0</v>
      </c>
      <c r="L566" s="16">
        <f t="shared" si="1295"/>
        <v>2582.4</v>
      </c>
    </row>
    <row r="567" spans="1:12" ht="47.25" outlineLevel="7" x14ac:dyDescent="0.2">
      <c r="A567" s="42" t="s">
        <v>2</v>
      </c>
      <c r="B567" s="42" t="s">
        <v>4</v>
      </c>
      <c r="C567" s="22" t="s">
        <v>5</v>
      </c>
      <c r="D567" s="17">
        <v>2387.6</v>
      </c>
      <c r="E567" s="17"/>
      <c r="F567" s="17">
        <f>SUM(D567:E567)</f>
        <v>2387.6</v>
      </c>
      <c r="G567" s="17">
        <v>2483.1</v>
      </c>
      <c r="H567" s="17"/>
      <c r="I567" s="17">
        <f>SUM(G567:H567)</f>
        <v>2483.1</v>
      </c>
      <c r="J567" s="17">
        <v>2582.4</v>
      </c>
      <c r="K567" s="17"/>
      <c r="L567" s="17">
        <f>SUM(J567:K567)</f>
        <v>2582.4</v>
      </c>
    </row>
    <row r="568" spans="1:12" ht="15.75" outlineLevel="3" x14ac:dyDescent="0.2">
      <c r="A568" s="41" t="s">
        <v>6</v>
      </c>
      <c r="B568" s="41"/>
      <c r="C568" s="21" t="s">
        <v>37</v>
      </c>
      <c r="D568" s="16">
        <f>D569+D570</f>
        <v>12108.900000000001</v>
      </c>
      <c r="E568" s="16">
        <f t="shared" ref="E568:F568" si="1296">E569+E570</f>
        <v>0</v>
      </c>
      <c r="F568" s="16">
        <f t="shared" si="1296"/>
        <v>12108.900000000001</v>
      </c>
      <c r="G568" s="16">
        <f t="shared" ref="G568:J568" si="1297">G569+G570</f>
        <v>12521.3</v>
      </c>
      <c r="H568" s="16">
        <f t="shared" ref="H568" si="1298">H569+H570</f>
        <v>0</v>
      </c>
      <c r="I568" s="16">
        <f t="shared" ref="I568" si="1299">I569+I570</f>
        <v>12521.3</v>
      </c>
      <c r="J568" s="16">
        <f t="shared" si="1297"/>
        <v>12932.5</v>
      </c>
      <c r="K568" s="16">
        <f t="shared" ref="K568" si="1300">K569+K570</f>
        <v>0</v>
      </c>
      <c r="L568" s="16">
        <f t="shared" ref="L568" si="1301">L569+L570</f>
        <v>12932.5</v>
      </c>
    </row>
    <row r="569" spans="1:12" ht="47.25" outlineLevel="7" x14ac:dyDescent="0.2">
      <c r="A569" s="42" t="s">
        <v>6</v>
      </c>
      <c r="B569" s="42" t="s">
        <v>4</v>
      </c>
      <c r="C569" s="22" t="s">
        <v>5</v>
      </c>
      <c r="D569" s="7">
        <f>6054+4357.2</f>
        <v>10411.200000000001</v>
      </c>
      <c r="E569" s="17"/>
      <c r="F569" s="17">
        <f>SUM(D569:E569)</f>
        <v>10411.200000000001</v>
      </c>
      <c r="G569" s="7">
        <f>6296.1+4531.5</f>
        <v>10827.6</v>
      </c>
      <c r="H569" s="17"/>
      <c r="I569" s="17">
        <f>SUM(G569:H569)</f>
        <v>10827.6</v>
      </c>
      <c r="J569" s="7">
        <f>6548+4712.8</f>
        <v>11260.8</v>
      </c>
      <c r="K569" s="17"/>
      <c r="L569" s="17">
        <f>SUM(J569:K569)</f>
        <v>11260.8</v>
      </c>
    </row>
    <row r="570" spans="1:12" ht="31.5" outlineLevel="7" x14ac:dyDescent="0.2">
      <c r="A570" s="42" t="s">
        <v>6</v>
      </c>
      <c r="B570" s="42" t="s">
        <v>7</v>
      </c>
      <c r="C570" s="22" t="s">
        <v>8</v>
      </c>
      <c r="D570" s="7">
        <f>674.4+70+933.3+20</f>
        <v>1697.6999999999998</v>
      </c>
      <c r="E570" s="17"/>
      <c r="F570" s="17">
        <f>SUM(D570:E570)</f>
        <v>1697.6999999999998</v>
      </c>
      <c r="G570" s="7">
        <f>674.4+70+929.3+20</f>
        <v>1693.6999999999998</v>
      </c>
      <c r="H570" s="17"/>
      <c r="I570" s="17">
        <f>SUM(G570:H570)</f>
        <v>1693.6999999999998</v>
      </c>
      <c r="J570" s="7">
        <f>674.4+70+907.3+20</f>
        <v>1671.6999999999998</v>
      </c>
      <c r="K570" s="17"/>
      <c r="L570" s="17">
        <f>SUM(J570:K570)</f>
        <v>1671.6999999999998</v>
      </c>
    </row>
    <row r="571" spans="1:12" ht="15.75" outlineLevel="3" x14ac:dyDescent="0.2">
      <c r="A571" s="41" t="s">
        <v>17</v>
      </c>
      <c r="B571" s="41"/>
      <c r="C571" s="21" t="s">
        <v>18</v>
      </c>
      <c r="D571" s="16">
        <f>D572+D573</f>
        <v>4656.3999999999996</v>
      </c>
      <c r="E571" s="16">
        <f t="shared" ref="E571:F571" si="1302">E572+E573</f>
        <v>0</v>
      </c>
      <c r="F571" s="16">
        <f t="shared" si="1302"/>
        <v>4656.3999999999996</v>
      </c>
      <c r="G571" s="16">
        <f t="shared" ref="G571:J571" si="1303">G572+G573</f>
        <v>4628.3999999999996</v>
      </c>
      <c r="H571" s="16">
        <f t="shared" ref="H571" si="1304">H572+H573</f>
        <v>0</v>
      </c>
      <c r="I571" s="16">
        <f t="shared" ref="I571" si="1305">I572+I573</f>
        <v>4628.3999999999996</v>
      </c>
      <c r="J571" s="16">
        <f t="shared" si="1303"/>
        <v>4628.3999999999996</v>
      </c>
      <c r="K571" s="16">
        <f t="shared" ref="K571" si="1306">K572+K573</f>
        <v>0</v>
      </c>
      <c r="L571" s="16">
        <f t="shared" ref="L571" si="1307">L572+L573</f>
        <v>4628.3999999999996</v>
      </c>
    </row>
    <row r="572" spans="1:12" ht="47.25" outlineLevel="7" x14ac:dyDescent="0.2">
      <c r="A572" s="42" t="s">
        <v>17</v>
      </c>
      <c r="B572" s="42" t="s">
        <v>4</v>
      </c>
      <c r="C572" s="22" t="s">
        <v>5</v>
      </c>
      <c r="D572" s="7">
        <v>4628.3999999999996</v>
      </c>
      <c r="E572" s="17"/>
      <c r="F572" s="17">
        <f>SUM(D572:E572)</f>
        <v>4628.3999999999996</v>
      </c>
      <c r="G572" s="7">
        <v>4628.3999999999996</v>
      </c>
      <c r="H572" s="17"/>
      <c r="I572" s="17">
        <f>SUM(G572:H572)</f>
        <v>4628.3999999999996</v>
      </c>
      <c r="J572" s="7">
        <v>4628.3999999999996</v>
      </c>
      <c r="K572" s="17"/>
      <c r="L572" s="17">
        <f>SUM(J572:K572)</f>
        <v>4628.3999999999996</v>
      </c>
    </row>
    <row r="573" spans="1:12" ht="31.5" outlineLevel="7" x14ac:dyDescent="0.2">
      <c r="A573" s="42" t="s">
        <v>17</v>
      </c>
      <c r="B573" s="42" t="s">
        <v>7</v>
      </c>
      <c r="C573" s="22" t="s">
        <v>8</v>
      </c>
      <c r="D573" s="7">
        <v>28</v>
      </c>
      <c r="E573" s="17"/>
      <c r="F573" s="17">
        <f>SUM(D573:E573)</f>
        <v>28</v>
      </c>
      <c r="G573" s="7"/>
      <c r="H573" s="17"/>
      <c r="I573" s="17">
        <f>SUM(G573:H573)</f>
        <v>0</v>
      </c>
      <c r="J573" s="7"/>
      <c r="K573" s="17"/>
      <c r="L573" s="17">
        <f>SUM(J573:K573)</f>
        <v>0</v>
      </c>
    </row>
    <row r="574" spans="1:12" ht="31.5" outlineLevel="3" x14ac:dyDescent="0.2">
      <c r="A574" s="41" t="s">
        <v>9</v>
      </c>
      <c r="B574" s="41"/>
      <c r="C574" s="21" t="s">
        <v>10</v>
      </c>
      <c r="D574" s="16">
        <f>D575</f>
        <v>144</v>
      </c>
      <c r="E574" s="16">
        <f t="shared" ref="E574:F574" si="1308">E575</f>
        <v>0</v>
      </c>
      <c r="F574" s="16">
        <f t="shared" si="1308"/>
        <v>144</v>
      </c>
      <c r="G574" s="16">
        <f>G575</f>
        <v>130.6</v>
      </c>
      <c r="H574" s="16">
        <f t="shared" ref="H574" si="1309">H575</f>
        <v>0</v>
      </c>
      <c r="I574" s="16">
        <f t="shared" ref="I574" si="1310">I575</f>
        <v>130.6</v>
      </c>
      <c r="J574" s="16">
        <f>J575</f>
        <v>130.6</v>
      </c>
      <c r="K574" s="16">
        <f t="shared" ref="K574" si="1311">K575</f>
        <v>0</v>
      </c>
      <c r="L574" s="16">
        <f t="shared" ref="L574" si="1312">L575</f>
        <v>130.6</v>
      </c>
    </row>
    <row r="575" spans="1:12" ht="31.5" outlineLevel="7" x14ac:dyDescent="0.2">
      <c r="A575" s="42" t="s">
        <v>9</v>
      </c>
      <c r="B575" s="42" t="s">
        <v>7</v>
      </c>
      <c r="C575" s="22" t="s">
        <v>8</v>
      </c>
      <c r="D575" s="17">
        <f>25+119</f>
        <v>144</v>
      </c>
      <c r="E575" s="17"/>
      <c r="F575" s="17">
        <f>SUM(D575:E575)</f>
        <v>144</v>
      </c>
      <c r="G575" s="17">
        <f>25+105.6</f>
        <v>130.6</v>
      </c>
      <c r="H575" s="17"/>
      <c r="I575" s="17">
        <f>SUM(G575:H575)</f>
        <v>130.6</v>
      </c>
      <c r="J575" s="17">
        <f>25+105.6</f>
        <v>130.6</v>
      </c>
      <c r="K575" s="17"/>
      <c r="L575" s="17">
        <f>SUM(J575:K575)</f>
        <v>130.6</v>
      </c>
    </row>
    <row r="576" spans="1:12" ht="31.5" outlineLevel="2" x14ac:dyDescent="0.2">
      <c r="A576" s="41" t="s">
        <v>11</v>
      </c>
      <c r="B576" s="41"/>
      <c r="C576" s="21" t="s">
        <v>12</v>
      </c>
      <c r="D576" s="16">
        <f>D577+D581+D583+D579+D585+D589+D587</f>
        <v>52278.6</v>
      </c>
      <c r="E576" s="16">
        <f t="shared" ref="E576:L576" si="1313">E577+E581+E583+E579+E585+E589+E587</f>
        <v>195000</v>
      </c>
      <c r="F576" s="16">
        <f t="shared" si="1313"/>
        <v>247278.6</v>
      </c>
      <c r="G576" s="16">
        <f t="shared" si="1313"/>
        <v>60932.9</v>
      </c>
      <c r="H576" s="16">
        <f t="shared" si="1313"/>
        <v>45000</v>
      </c>
      <c r="I576" s="16">
        <f t="shared" si="1313"/>
        <v>105932.9</v>
      </c>
      <c r="J576" s="16">
        <f t="shared" si="1313"/>
        <v>138439.53999999998</v>
      </c>
      <c r="K576" s="16">
        <f t="shared" si="1313"/>
        <v>0</v>
      </c>
      <c r="L576" s="16">
        <f t="shared" si="1313"/>
        <v>138439.53999999998</v>
      </c>
    </row>
    <row r="577" spans="1:12" ht="32.25" customHeight="1" outlineLevel="3" x14ac:dyDescent="0.2">
      <c r="A577" s="41" t="s">
        <v>13</v>
      </c>
      <c r="B577" s="41"/>
      <c r="C577" s="21" t="s">
        <v>14</v>
      </c>
      <c r="D577" s="16">
        <f t="shared" ref="D577:L577" si="1314">D578</f>
        <v>1095</v>
      </c>
      <c r="E577" s="16">
        <f t="shared" si="1314"/>
        <v>0</v>
      </c>
      <c r="F577" s="16">
        <f t="shared" si="1314"/>
        <v>1095</v>
      </c>
      <c r="G577" s="16">
        <f t="shared" si="1314"/>
        <v>1095</v>
      </c>
      <c r="H577" s="16">
        <f t="shared" si="1314"/>
        <v>0</v>
      </c>
      <c r="I577" s="16">
        <f t="shared" si="1314"/>
        <v>1095</v>
      </c>
      <c r="J577" s="16">
        <f t="shared" si="1314"/>
        <v>1095</v>
      </c>
      <c r="K577" s="16">
        <f t="shared" si="1314"/>
        <v>0</v>
      </c>
      <c r="L577" s="16">
        <f t="shared" si="1314"/>
        <v>1095</v>
      </c>
    </row>
    <row r="578" spans="1:12" ht="31.5" outlineLevel="7" x14ac:dyDescent="0.2">
      <c r="A578" s="42" t="s">
        <v>13</v>
      </c>
      <c r="B578" s="42" t="s">
        <v>7</v>
      </c>
      <c r="C578" s="22" t="s">
        <v>8</v>
      </c>
      <c r="D578" s="17">
        <f>42+1053</f>
        <v>1095</v>
      </c>
      <c r="E578" s="17"/>
      <c r="F578" s="17">
        <f>SUM(D578:E578)</f>
        <v>1095</v>
      </c>
      <c r="G578" s="17">
        <f>42+1053</f>
        <v>1095</v>
      </c>
      <c r="H578" s="17"/>
      <c r="I578" s="17">
        <f>SUM(G578:H578)</f>
        <v>1095</v>
      </c>
      <c r="J578" s="17">
        <f>42+1053</f>
        <v>1095</v>
      </c>
      <c r="K578" s="17"/>
      <c r="L578" s="17">
        <f>SUM(J578:K578)</f>
        <v>1095</v>
      </c>
    </row>
    <row r="579" spans="1:12" ht="15.75" outlineLevel="7" x14ac:dyDescent="0.2">
      <c r="A579" s="41" t="s">
        <v>48</v>
      </c>
      <c r="B579" s="41"/>
      <c r="C579" s="21" t="s">
        <v>461</v>
      </c>
      <c r="D579" s="16">
        <f>D580</f>
        <v>10000</v>
      </c>
      <c r="E579" s="16">
        <f t="shared" ref="E579:F579" si="1315">E580</f>
        <v>0</v>
      </c>
      <c r="F579" s="16">
        <f t="shared" si="1315"/>
        <v>10000</v>
      </c>
      <c r="G579" s="16">
        <f t="shared" ref="G579:J579" si="1316">G580</f>
        <v>1000</v>
      </c>
      <c r="H579" s="16">
        <f t="shared" ref="H579" si="1317">H580</f>
        <v>0</v>
      </c>
      <c r="I579" s="16">
        <f t="shared" ref="I579" si="1318">I580</f>
        <v>1000</v>
      </c>
      <c r="J579" s="16">
        <f t="shared" si="1316"/>
        <v>1000</v>
      </c>
      <c r="K579" s="16">
        <f t="shared" ref="K579" si="1319">K580</f>
        <v>0</v>
      </c>
      <c r="L579" s="16">
        <f t="shared" ref="L579" si="1320">L580</f>
        <v>1000</v>
      </c>
    </row>
    <row r="580" spans="1:12" ht="15.75" outlineLevel="7" x14ac:dyDescent="0.2">
      <c r="A580" s="42" t="s">
        <v>48</v>
      </c>
      <c r="B580" s="42" t="s">
        <v>15</v>
      </c>
      <c r="C580" s="22" t="s">
        <v>16</v>
      </c>
      <c r="D580" s="17">
        <v>10000</v>
      </c>
      <c r="E580" s="17"/>
      <c r="F580" s="17">
        <f>SUM(D580:E580)</f>
        <v>10000</v>
      </c>
      <c r="G580" s="17">
        <v>1000</v>
      </c>
      <c r="H580" s="17"/>
      <c r="I580" s="17">
        <f>SUM(G580:H580)</f>
        <v>1000</v>
      </c>
      <c r="J580" s="17">
        <v>1000</v>
      </c>
      <c r="K580" s="17"/>
      <c r="L580" s="17">
        <f>SUM(J580:K580)</f>
        <v>1000</v>
      </c>
    </row>
    <row r="581" spans="1:12" ht="47.25" outlineLevel="3" x14ac:dyDescent="0.2">
      <c r="A581" s="41" t="s">
        <v>400</v>
      </c>
      <c r="B581" s="41"/>
      <c r="C581" s="21" t="s">
        <v>601</v>
      </c>
      <c r="D581" s="16">
        <f>D582</f>
        <v>40633.5</v>
      </c>
      <c r="E581" s="16">
        <f t="shared" ref="E581:F581" si="1321">E582</f>
        <v>0</v>
      </c>
      <c r="F581" s="16">
        <f t="shared" si="1321"/>
        <v>40633.5</v>
      </c>
      <c r="G581" s="16">
        <f>G582</f>
        <v>10650</v>
      </c>
      <c r="H581" s="16">
        <f t="shared" ref="H581" si="1322">H582</f>
        <v>0</v>
      </c>
      <c r="I581" s="16">
        <f t="shared" ref="I581" si="1323">I582</f>
        <v>10650</v>
      </c>
      <c r="J581" s="16">
        <f>J582</f>
        <v>20326</v>
      </c>
      <c r="K581" s="16">
        <f t="shared" ref="K581" si="1324">K582</f>
        <v>0</v>
      </c>
      <c r="L581" s="16">
        <f t="shared" ref="L581" si="1325">L582</f>
        <v>20326</v>
      </c>
    </row>
    <row r="582" spans="1:12" ht="15.75" outlineLevel="7" x14ac:dyDescent="0.2">
      <c r="A582" s="42" t="s">
        <v>400</v>
      </c>
      <c r="B582" s="42" t="s">
        <v>15</v>
      </c>
      <c r="C582" s="22" t="s">
        <v>16</v>
      </c>
      <c r="D582" s="17">
        <v>40633.5</v>
      </c>
      <c r="E582" s="17"/>
      <c r="F582" s="17">
        <f>SUM(D582:E582)</f>
        <v>40633.5</v>
      </c>
      <c r="G582" s="7">
        <v>10650</v>
      </c>
      <c r="H582" s="17"/>
      <c r="I582" s="17">
        <f>SUM(G582:H582)</f>
        <v>10650</v>
      </c>
      <c r="J582" s="7">
        <v>20326</v>
      </c>
      <c r="K582" s="17"/>
      <c r="L582" s="17">
        <f>SUM(J582:K582)</f>
        <v>20326</v>
      </c>
    </row>
    <row r="583" spans="1:12" ht="15.75" outlineLevel="3" x14ac:dyDescent="0.2">
      <c r="A583" s="41" t="s">
        <v>401</v>
      </c>
      <c r="B583" s="41"/>
      <c r="C583" s="21" t="s">
        <v>402</v>
      </c>
      <c r="D583" s="16"/>
      <c r="E583" s="16"/>
      <c r="F583" s="16"/>
      <c r="G583" s="16">
        <f>G584</f>
        <v>48187.9</v>
      </c>
      <c r="H583" s="6">
        <f t="shared" ref="H583" si="1326">H584</f>
        <v>0</v>
      </c>
      <c r="I583" s="6">
        <f t="shared" ref="I583" si="1327">I584</f>
        <v>48187.9</v>
      </c>
      <c r="J583" s="6">
        <f>J584</f>
        <v>100259.54</v>
      </c>
      <c r="K583" s="6">
        <f t="shared" ref="K583:L583" si="1328">K584</f>
        <v>0</v>
      </c>
      <c r="L583" s="6">
        <f t="shared" si="1328"/>
        <v>100259.54</v>
      </c>
    </row>
    <row r="584" spans="1:12" ht="15.75" outlineLevel="7" x14ac:dyDescent="0.2">
      <c r="A584" s="42" t="s">
        <v>401</v>
      </c>
      <c r="B584" s="42" t="s">
        <v>15</v>
      </c>
      <c r="C584" s="22" t="s">
        <v>16</v>
      </c>
      <c r="D584" s="17"/>
      <c r="E584" s="17"/>
      <c r="F584" s="17"/>
      <c r="G584" s="7">
        <v>48187.9</v>
      </c>
      <c r="H584" s="17"/>
      <c r="I584" s="17">
        <f>SUM(G584:H584)</f>
        <v>48187.9</v>
      </c>
      <c r="J584" s="7">
        <v>100259.54</v>
      </c>
      <c r="K584" s="17"/>
      <c r="L584" s="17">
        <f>SUM(J584:K584)</f>
        <v>100259.54</v>
      </c>
    </row>
    <row r="585" spans="1:12" ht="31.5" customHeight="1" outlineLevel="7" x14ac:dyDescent="0.2">
      <c r="A585" s="163" t="s">
        <v>455</v>
      </c>
      <c r="B585" s="163"/>
      <c r="C585" s="164" t="s">
        <v>965</v>
      </c>
      <c r="D585" s="6"/>
      <c r="E585" s="171">
        <f t="shared" ref="E585:I587" si="1329">E586</f>
        <v>60000</v>
      </c>
      <c r="F585" s="171">
        <f t="shared" si="1329"/>
        <v>60000</v>
      </c>
      <c r="G585" s="6"/>
      <c r="H585" s="6">
        <f t="shared" ref="H585:L587" si="1330">H586</f>
        <v>0</v>
      </c>
      <c r="I585" s="6">
        <f t="shared" si="1330"/>
        <v>0</v>
      </c>
      <c r="J585" s="6">
        <f t="shared" si="1330"/>
        <v>5000</v>
      </c>
      <c r="K585" s="6">
        <f t="shared" si="1330"/>
        <v>0</v>
      </c>
      <c r="L585" s="6">
        <f t="shared" si="1330"/>
        <v>5000</v>
      </c>
    </row>
    <row r="586" spans="1:12" ht="16.5" customHeight="1" outlineLevel="7" x14ac:dyDescent="0.2">
      <c r="A586" s="44" t="s">
        <v>455</v>
      </c>
      <c r="B586" s="44" t="s">
        <v>15</v>
      </c>
      <c r="C586" s="11" t="s">
        <v>16</v>
      </c>
      <c r="D586" s="7"/>
      <c r="E586" s="161">
        <v>60000</v>
      </c>
      <c r="F586" s="161">
        <f>SUM(D586:E586)</f>
        <v>60000</v>
      </c>
      <c r="G586" s="7"/>
      <c r="H586" s="17"/>
      <c r="I586" s="17">
        <f>SUM(G586:H586)</f>
        <v>0</v>
      </c>
      <c r="J586" s="7">
        <v>5000</v>
      </c>
      <c r="K586" s="17"/>
      <c r="L586" s="17">
        <f>SUM(J586:K586)</f>
        <v>5000</v>
      </c>
    </row>
    <row r="587" spans="1:12" ht="32.25" customHeight="1" outlineLevel="7" x14ac:dyDescent="0.2">
      <c r="A587" s="163" t="s">
        <v>455</v>
      </c>
      <c r="B587" s="163"/>
      <c r="C587" s="164" t="s">
        <v>910</v>
      </c>
      <c r="D587" s="6"/>
      <c r="E587" s="171">
        <f t="shared" si="1329"/>
        <v>135000</v>
      </c>
      <c r="F587" s="171">
        <f t="shared" si="1329"/>
        <v>135000</v>
      </c>
      <c r="G587" s="6"/>
      <c r="H587" s="171">
        <f t="shared" si="1329"/>
        <v>45000</v>
      </c>
      <c r="I587" s="171">
        <f t="shared" si="1329"/>
        <v>45000</v>
      </c>
      <c r="J587" s="6">
        <f t="shared" si="1330"/>
        <v>0</v>
      </c>
      <c r="K587" s="6">
        <f t="shared" si="1330"/>
        <v>0</v>
      </c>
      <c r="L587" s="6">
        <f t="shared" si="1330"/>
        <v>0</v>
      </c>
    </row>
    <row r="588" spans="1:12" ht="16.5" customHeight="1" outlineLevel="7" x14ac:dyDescent="0.2">
      <c r="A588" s="44" t="s">
        <v>455</v>
      </c>
      <c r="B588" s="44" t="s">
        <v>15</v>
      </c>
      <c r="C588" s="11" t="s">
        <v>16</v>
      </c>
      <c r="D588" s="7"/>
      <c r="E588" s="161">
        <v>135000</v>
      </c>
      <c r="F588" s="161">
        <f>SUM(D588:E588)</f>
        <v>135000</v>
      </c>
      <c r="G588" s="7"/>
      <c r="H588" s="161">
        <v>45000</v>
      </c>
      <c r="I588" s="161">
        <f>SUM(G588:H588)</f>
        <v>45000</v>
      </c>
      <c r="J588" s="7"/>
      <c r="K588" s="17"/>
      <c r="L588" s="17">
        <f>SUM(J588:K588)</f>
        <v>0</v>
      </c>
    </row>
    <row r="589" spans="1:12" ht="16.5" customHeight="1" outlineLevel="7" x14ac:dyDescent="0.2">
      <c r="A589" s="43" t="s">
        <v>707</v>
      </c>
      <c r="B589" s="43"/>
      <c r="C589" s="10" t="s">
        <v>747</v>
      </c>
      <c r="D589" s="6">
        <f t="shared" ref="D589:L589" si="1331">D590</f>
        <v>550.1</v>
      </c>
      <c r="E589" s="6">
        <f t="shared" si="1331"/>
        <v>0</v>
      </c>
      <c r="F589" s="6">
        <f t="shared" si="1331"/>
        <v>550.1</v>
      </c>
      <c r="G589" s="6"/>
      <c r="H589" s="6">
        <f t="shared" si="1331"/>
        <v>0</v>
      </c>
      <c r="I589" s="6">
        <f t="shared" si="1331"/>
        <v>0</v>
      </c>
      <c r="J589" s="6">
        <f t="shared" si="1331"/>
        <v>10759</v>
      </c>
      <c r="K589" s="6">
        <f t="shared" si="1331"/>
        <v>0</v>
      </c>
      <c r="L589" s="6">
        <f t="shared" si="1331"/>
        <v>10759</v>
      </c>
    </row>
    <row r="590" spans="1:12" ht="16.5" customHeight="1" outlineLevel="7" x14ac:dyDescent="0.2">
      <c r="A590" s="44" t="s">
        <v>707</v>
      </c>
      <c r="B590" s="44" t="s">
        <v>15</v>
      </c>
      <c r="C590" s="11" t="s">
        <v>16</v>
      </c>
      <c r="D590" s="7">
        <v>550.1</v>
      </c>
      <c r="E590" s="17"/>
      <c r="F590" s="17">
        <f>SUM(D590:E590)</f>
        <v>550.1</v>
      </c>
      <c r="G590" s="7"/>
      <c r="H590" s="17"/>
      <c r="I590" s="17">
        <f>SUM(G590:H590)</f>
        <v>0</v>
      </c>
      <c r="J590" s="7">
        <v>10759</v>
      </c>
      <c r="K590" s="17"/>
      <c r="L590" s="17">
        <f>SUM(J590:K590)</f>
        <v>10759</v>
      </c>
    </row>
    <row r="591" spans="1:12" ht="15.75" x14ac:dyDescent="0.2">
      <c r="A591" s="46"/>
      <c r="B591" s="46"/>
      <c r="C591" s="72" t="s">
        <v>585</v>
      </c>
      <c r="D591" s="73">
        <f>D576+D563</f>
        <v>75458.399999999994</v>
      </c>
      <c r="E591" s="73">
        <f t="shared" ref="E591:F591" si="1332">E576+E563</f>
        <v>195000</v>
      </c>
      <c r="F591" s="73">
        <f t="shared" si="1332"/>
        <v>270458.40000000002</v>
      </c>
      <c r="G591" s="73">
        <f>G576+G563</f>
        <v>84734.7</v>
      </c>
      <c r="H591" s="73">
        <f t="shared" ref="H591:I591" si="1333">H576+H563</f>
        <v>45000</v>
      </c>
      <c r="I591" s="73">
        <f t="shared" si="1333"/>
        <v>129734.69999999998</v>
      </c>
      <c r="J591" s="73">
        <f>J576+J563</f>
        <v>163437.93999999997</v>
      </c>
      <c r="K591" s="73">
        <f t="shared" ref="K591:L591" si="1334">K576+K563</f>
        <v>0</v>
      </c>
      <c r="L591" s="73">
        <f t="shared" si="1334"/>
        <v>163437.93999999997</v>
      </c>
    </row>
    <row r="592" spans="1:12" ht="15.75" x14ac:dyDescent="0.2">
      <c r="A592" s="224" t="s">
        <v>408</v>
      </c>
      <c r="B592" s="225"/>
      <c r="C592" s="226"/>
      <c r="D592" s="73">
        <f>D591+D561</f>
        <v>4784940.2999732438</v>
      </c>
      <c r="E592" s="73">
        <f t="shared" ref="E592:F592" si="1335">E591+E561</f>
        <v>223284.16597999999</v>
      </c>
      <c r="F592" s="73">
        <f t="shared" si="1335"/>
        <v>5008224.465953243</v>
      </c>
      <c r="G592" s="73">
        <f>G591+G561</f>
        <v>3584485.0216240548</v>
      </c>
      <c r="H592" s="73">
        <f t="shared" ref="H592" si="1336">H591+H561</f>
        <v>44949.7</v>
      </c>
      <c r="I592" s="73">
        <f t="shared" ref="I592" si="1337">I591+I561</f>
        <v>3629434.7216240545</v>
      </c>
      <c r="J592" s="73">
        <f>J591+J561</f>
        <v>3537167.1593348649</v>
      </c>
      <c r="K592" s="73">
        <f t="shared" ref="K592" si="1338">K591+K561</f>
        <v>324.09999999999997</v>
      </c>
      <c r="L592" s="73">
        <f t="shared" ref="L592" si="1339">L591+L561</f>
        <v>3537491.259334865</v>
      </c>
    </row>
    <row r="593" spans="3:12" x14ac:dyDescent="0.2">
      <c r="D593" s="98"/>
      <c r="F593" s="98"/>
      <c r="G593" s="98"/>
      <c r="H593" s="98"/>
      <c r="I593" s="98"/>
      <c r="J593" s="98"/>
      <c r="K593" s="98"/>
      <c r="L593" s="98"/>
    </row>
    <row r="594" spans="3:12" hidden="1" x14ac:dyDescent="0.2">
      <c r="D594" s="98"/>
      <c r="E594" s="98"/>
      <c r="F594" s="98"/>
      <c r="G594" s="98"/>
      <c r="H594" s="98"/>
      <c r="I594" s="98"/>
      <c r="J594" s="98"/>
      <c r="K594" s="98"/>
      <c r="L594" s="98"/>
    </row>
    <row r="595" spans="3:12" hidden="1" x14ac:dyDescent="0.2">
      <c r="C595" s="184" t="s">
        <v>917</v>
      </c>
      <c r="E595" s="185">
        <f>E586+E459+E445+E422+E418+E398+E323+E307+E295</f>
        <v>83425.751029999985</v>
      </c>
      <c r="H595" s="185">
        <f>H586+H459+H445+H422+H418+H398+H323+H307+H295</f>
        <v>0</v>
      </c>
      <c r="K595" s="185">
        <f>K586+K459+K445+K422+K418+K398+K323+K307+K295</f>
        <v>0</v>
      </c>
    </row>
    <row r="596" spans="3:12" hidden="1" x14ac:dyDescent="0.2">
      <c r="C596" s="186" t="s">
        <v>918</v>
      </c>
      <c r="E596" s="187">
        <f>E592-'Дх '!D51</f>
        <v>83425.765979999967</v>
      </c>
      <c r="H596" s="187">
        <f>H592-'Дх '!G51</f>
        <v>0</v>
      </c>
      <c r="K596" s="187">
        <f>K592-'Дх '!J51</f>
        <v>0</v>
      </c>
    </row>
  </sheetData>
  <mergeCells count="4">
    <mergeCell ref="A6:L6"/>
    <mergeCell ref="A1:B1"/>
    <mergeCell ref="A592:C592"/>
    <mergeCell ref="A7:J7"/>
  </mergeCells>
  <pageMargins left="0.98425196850393704" right="0.39370078740157483" top="0.39370078740157483" bottom="0.39370078740157483" header="0.31496062992125984" footer="0.31496062992125984"/>
  <pageSetup paperSize="9" scale="57" fitToHeight="0" orientation="portrait" r:id="rId1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N1088"/>
  <sheetViews>
    <sheetView showGridLines="0" zoomScale="80" zoomScaleNormal="80" workbookViewId="0">
      <pane ySplit="11" topLeftCell="A872" activePane="bottomLeft" state="frozen"/>
      <selection activeCell="A94" sqref="A94"/>
      <selection pane="bottomLeft" activeCell="E880" sqref="E880"/>
    </sheetView>
  </sheetViews>
  <sheetFormatPr defaultRowHeight="12.75" outlineLevelRow="7" x14ac:dyDescent="0.2"/>
  <cols>
    <col min="1" max="1" width="10.85546875" style="49" customWidth="1"/>
    <col min="2" max="2" width="13.140625" style="49" customWidth="1"/>
    <col min="3" max="3" width="17.85546875" style="49" customWidth="1"/>
    <col min="4" max="4" width="10.28515625" style="49" customWidth="1"/>
    <col min="5" max="5" width="99.5703125" style="54" customWidth="1"/>
    <col min="6" max="7" width="18.140625" style="58" hidden="1" customWidth="1"/>
    <col min="8" max="8" width="18.140625" style="58" customWidth="1"/>
    <col min="9" max="10" width="17.85546875" style="58" hidden="1" customWidth="1"/>
    <col min="11" max="11" width="17.85546875" style="58" customWidth="1"/>
    <col min="12" max="12" width="17.28515625" style="58" hidden="1" customWidth="1"/>
    <col min="13" max="13" width="17.85546875" style="58" hidden="1" customWidth="1"/>
    <col min="14" max="14" width="17.85546875" style="58" customWidth="1"/>
    <col min="15" max="16384" width="9.140625" style="58"/>
  </cols>
  <sheetData>
    <row r="1" spans="1:14" s="56" customFormat="1" ht="15.75" customHeight="1" x14ac:dyDescent="0.2">
      <c r="A1" s="227"/>
      <c r="B1" s="227"/>
      <c r="C1" s="227"/>
      <c r="D1" s="227"/>
      <c r="E1" s="50"/>
      <c r="H1" s="188" t="s">
        <v>919</v>
      </c>
      <c r="I1" s="150"/>
      <c r="J1" s="150"/>
      <c r="L1" s="151"/>
      <c r="N1" s="150"/>
    </row>
    <row r="2" spans="1:14" s="56" customFormat="1" ht="15.75" x14ac:dyDescent="0.2">
      <c r="A2" s="144"/>
      <c r="B2" s="144"/>
      <c r="C2" s="144"/>
      <c r="D2" s="144"/>
      <c r="E2" s="50"/>
      <c r="H2" s="2" t="s">
        <v>456</v>
      </c>
      <c r="I2" s="2"/>
      <c r="J2" s="2"/>
      <c r="N2" s="2"/>
    </row>
    <row r="3" spans="1:14" s="56" customFormat="1" ht="15.75" x14ac:dyDescent="0.2">
      <c r="A3" s="144"/>
      <c r="B3" s="144"/>
      <c r="C3" s="144"/>
      <c r="D3" s="144"/>
      <c r="E3" s="50"/>
      <c r="H3" s="3" t="s">
        <v>457</v>
      </c>
      <c r="I3" s="3"/>
      <c r="J3" s="3"/>
      <c r="N3" s="3"/>
    </row>
    <row r="4" spans="1:14" s="56" customFormat="1" ht="15.75" x14ac:dyDescent="0.2">
      <c r="A4" s="144"/>
      <c r="B4" s="144"/>
      <c r="C4" s="144"/>
      <c r="D4" s="144"/>
      <c r="E4" s="50"/>
      <c r="H4" s="3" t="s">
        <v>870</v>
      </c>
      <c r="I4" s="3"/>
      <c r="J4" s="3"/>
      <c r="N4" s="3"/>
    </row>
    <row r="5" spans="1:14" s="56" customFormat="1" ht="15.75" x14ac:dyDescent="0.2">
      <c r="A5" s="144"/>
      <c r="B5" s="144"/>
      <c r="C5" s="144"/>
      <c r="D5" s="144"/>
      <c r="E5" s="50"/>
      <c r="I5" s="3"/>
      <c r="J5" s="3"/>
      <c r="K5" s="3"/>
      <c r="M5" s="3"/>
      <c r="N5" s="3"/>
    </row>
    <row r="6" spans="1:14" s="56" customFormat="1" ht="15.75" customHeight="1" x14ac:dyDescent="0.2">
      <c r="A6" s="232" t="s">
        <v>697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</row>
    <row r="7" spans="1:14" s="56" customFormat="1" ht="15.75" x14ac:dyDescent="0.2">
      <c r="A7" s="232"/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</row>
    <row r="8" spans="1:14" s="56" customFormat="1" ht="15.75" x14ac:dyDescent="0.2">
      <c r="A8" s="228"/>
      <c r="B8" s="228"/>
      <c r="C8" s="228"/>
      <c r="D8" s="228"/>
      <c r="E8" s="50"/>
      <c r="L8" s="90"/>
      <c r="N8" s="90" t="s">
        <v>698</v>
      </c>
    </row>
    <row r="9" spans="1:14" s="56" customFormat="1" ht="30" customHeight="1" x14ac:dyDescent="0.2">
      <c r="A9" s="229" t="s">
        <v>462</v>
      </c>
      <c r="B9" s="230" t="s">
        <v>463</v>
      </c>
      <c r="C9" s="230"/>
      <c r="D9" s="230"/>
      <c r="E9" s="231" t="s">
        <v>403</v>
      </c>
      <c r="F9" s="233" t="s">
        <v>922</v>
      </c>
      <c r="G9" s="233" t="s">
        <v>900</v>
      </c>
      <c r="H9" s="233" t="s">
        <v>966</v>
      </c>
      <c r="I9" s="233" t="s">
        <v>921</v>
      </c>
      <c r="J9" s="233" t="s">
        <v>900</v>
      </c>
      <c r="K9" s="233" t="s">
        <v>967</v>
      </c>
      <c r="L9" s="238" t="s">
        <v>920</v>
      </c>
      <c r="M9" s="233" t="s">
        <v>900</v>
      </c>
      <c r="N9" s="233" t="s">
        <v>968</v>
      </c>
    </row>
    <row r="10" spans="1:14" s="57" customFormat="1" ht="28.5" x14ac:dyDescent="0.2">
      <c r="A10" s="229"/>
      <c r="B10" s="145" t="s">
        <v>464</v>
      </c>
      <c r="C10" s="5" t="s">
        <v>446</v>
      </c>
      <c r="D10" s="5" t="s">
        <v>447</v>
      </c>
      <c r="E10" s="231"/>
      <c r="F10" s="234"/>
      <c r="G10" s="234"/>
      <c r="H10" s="234"/>
      <c r="I10" s="234"/>
      <c r="J10" s="234"/>
      <c r="K10" s="234"/>
      <c r="L10" s="238"/>
      <c r="M10" s="234"/>
      <c r="N10" s="234"/>
    </row>
    <row r="11" spans="1:14" s="57" customFormat="1" ht="14.25" x14ac:dyDescent="0.2">
      <c r="A11" s="4" t="s">
        <v>404</v>
      </c>
      <c r="B11" s="4" t="s">
        <v>405</v>
      </c>
      <c r="C11" s="4" t="s">
        <v>465</v>
      </c>
      <c r="D11" s="4" t="s">
        <v>406</v>
      </c>
      <c r="E11" s="205">
        <v>5</v>
      </c>
      <c r="F11" s="212" t="s">
        <v>963</v>
      </c>
      <c r="G11" s="212" t="s">
        <v>964</v>
      </c>
      <c r="H11" s="4" t="s">
        <v>407</v>
      </c>
      <c r="I11" s="212" t="s">
        <v>969</v>
      </c>
      <c r="J11" s="212" t="s">
        <v>970</v>
      </c>
      <c r="K11" s="4" t="s">
        <v>891</v>
      </c>
      <c r="L11" s="212" t="s">
        <v>971</v>
      </c>
      <c r="M11" s="212" t="s">
        <v>972</v>
      </c>
      <c r="N11" s="4" t="s">
        <v>892</v>
      </c>
    </row>
    <row r="12" spans="1:14" ht="31.5" x14ac:dyDescent="0.2">
      <c r="A12" s="43" t="s">
        <v>466</v>
      </c>
      <c r="B12" s="43"/>
      <c r="C12" s="43"/>
      <c r="D12" s="43"/>
      <c r="E12" s="10" t="s">
        <v>467</v>
      </c>
      <c r="F12" s="6">
        <f>F13+F27</f>
        <v>9253</v>
      </c>
      <c r="G12" s="6">
        <f t="shared" ref="G12:H12" si="0">G13+G27</f>
        <v>0</v>
      </c>
      <c r="H12" s="6">
        <f t="shared" si="0"/>
        <v>9253</v>
      </c>
      <c r="I12" s="6">
        <f t="shared" ref="I12:L12" si="1">I13+I27</f>
        <v>9590.6</v>
      </c>
      <c r="J12" s="6">
        <f t="shared" ref="J12" si="2">J13+J27</f>
        <v>0</v>
      </c>
      <c r="K12" s="6">
        <f t="shared" ref="K12" si="3">K13+K27</f>
        <v>9590.6</v>
      </c>
      <c r="L12" s="6">
        <f t="shared" si="1"/>
        <v>9941.7999999999993</v>
      </c>
      <c r="M12" s="6">
        <f t="shared" ref="M12" si="4">M13+M27</f>
        <v>0</v>
      </c>
      <c r="N12" s="6">
        <f t="shared" ref="N12" si="5">N13+N27</f>
        <v>9941.7999999999993</v>
      </c>
    </row>
    <row r="13" spans="1:14" ht="15.75" x14ac:dyDescent="0.2">
      <c r="A13" s="43" t="s">
        <v>466</v>
      </c>
      <c r="B13" s="43" t="s">
        <v>468</v>
      </c>
      <c r="C13" s="43"/>
      <c r="D13" s="43"/>
      <c r="E13" s="51" t="s">
        <v>469</v>
      </c>
      <c r="F13" s="6">
        <f>F14+F23</f>
        <v>9183</v>
      </c>
      <c r="G13" s="6">
        <f t="shared" ref="G13:H13" si="6">G14+G23</f>
        <v>0</v>
      </c>
      <c r="H13" s="6">
        <f t="shared" si="6"/>
        <v>9183</v>
      </c>
      <c r="I13" s="6">
        <f t="shared" ref="I13:L13" si="7">I14+I23</f>
        <v>9520.6</v>
      </c>
      <c r="J13" s="6">
        <f t="shared" ref="J13" si="8">J14+J23</f>
        <v>0</v>
      </c>
      <c r="K13" s="6">
        <f t="shared" ref="K13" si="9">K14+K23</f>
        <v>9520.6</v>
      </c>
      <c r="L13" s="6">
        <f t="shared" si="7"/>
        <v>9871.7999999999993</v>
      </c>
      <c r="M13" s="6">
        <f t="shared" ref="M13" si="10">M14+M23</f>
        <v>0</v>
      </c>
      <c r="N13" s="6">
        <f t="shared" ref="N13" si="11">N14+N23</f>
        <v>9871.7999999999993</v>
      </c>
    </row>
    <row r="14" spans="1:14" ht="31.5" outlineLevel="1" x14ac:dyDescent="0.2">
      <c r="A14" s="43" t="s">
        <v>466</v>
      </c>
      <c r="B14" s="43" t="s">
        <v>470</v>
      </c>
      <c r="C14" s="43"/>
      <c r="D14" s="43"/>
      <c r="E14" s="10" t="s">
        <v>471</v>
      </c>
      <c r="F14" s="6">
        <f t="shared" ref="F14:N14" si="12">F15</f>
        <v>9141</v>
      </c>
      <c r="G14" s="6">
        <f t="shared" si="12"/>
        <v>0</v>
      </c>
      <c r="H14" s="6">
        <f t="shared" si="12"/>
        <v>9141</v>
      </c>
      <c r="I14" s="6">
        <f t="shared" si="12"/>
        <v>9478.6</v>
      </c>
      <c r="J14" s="6">
        <f t="shared" si="12"/>
        <v>0</v>
      </c>
      <c r="K14" s="6">
        <f t="shared" si="12"/>
        <v>9478.6</v>
      </c>
      <c r="L14" s="6">
        <f t="shared" si="12"/>
        <v>9829.7999999999993</v>
      </c>
      <c r="M14" s="6">
        <f t="shared" si="12"/>
        <v>0</v>
      </c>
      <c r="N14" s="6">
        <f t="shared" si="12"/>
        <v>9829.7999999999993</v>
      </c>
    </row>
    <row r="15" spans="1:14" ht="15.75" outlineLevel="2" x14ac:dyDescent="0.2">
      <c r="A15" s="43" t="s">
        <v>466</v>
      </c>
      <c r="B15" s="43" t="s">
        <v>470</v>
      </c>
      <c r="C15" s="43" t="s">
        <v>0</v>
      </c>
      <c r="D15" s="43"/>
      <c r="E15" s="10" t="s">
        <v>1</v>
      </c>
      <c r="F15" s="6">
        <f>F16+F18+F21</f>
        <v>9141</v>
      </c>
      <c r="G15" s="6">
        <f t="shared" ref="G15:H15" si="13">G16+G18+G21</f>
        <v>0</v>
      </c>
      <c r="H15" s="6">
        <f t="shared" si="13"/>
        <v>9141</v>
      </c>
      <c r="I15" s="6">
        <f t="shared" ref="I15:L15" si="14">I16+I18+I21</f>
        <v>9478.6</v>
      </c>
      <c r="J15" s="6">
        <f t="shared" ref="J15" si="15">J16+J18+J21</f>
        <v>0</v>
      </c>
      <c r="K15" s="6">
        <f t="shared" ref="K15" si="16">K16+K18+K21</f>
        <v>9478.6</v>
      </c>
      <c r="L15" s="6">
        <f t="shared" si="14"/>
        <v>9829.7999999999993</v>
      </c>
      <c r="M15" s="6">
        <f t="shared" ref="M15" si="17">M16+M18+M21</f>
        <v>0</v>
      </c>
      <c r="N15" s="6">
        <f t="shared" ref="N15" si="18">N16+N18+N21</f>
        <v>9829.7999999999993</v>
      </c>
    </row>
    <row r="16" spans="1:14" ht="15.75" outlineLevel="3" x14ac:dyDescent="0.2">
      <c r="A16" s="43" t="s">
        <v>466</v>
      </c>
      <c r="B16" s="43" t="s">
        <v>470</v>
      </c>
      <c r="C16" s="43" t="s">
        <v>2</v>
      </c>
      <c r="D16" s="43"/>
      <c r="E16" s="10" t="s">
        <v>3</v>
      </c>
      <c r="F16" s="6">
        <f t="shared" ref="F16:N16" si="19">F17</f>
        <v>2387.6</v>
      </c>
      <c r="G16" s="6">
        <f t="shared" si="19"/>
        <v>0</v>
      </c>
      <c r="H16" s="6">
        <f t="shared" si="19"/>
        <v>2387.6</v>
      </c>
      <c r="I16" s="6">
        <f t="shared" si="19"/>
        <v>2483.1</v>
      </c>
      <c r="J16" s="6">
        <f t="shared" si="19"/>
        <v>0</v>
      </c>
      <c r="K16" s="6">
        <f t="shared" si="19"/>
        <v>2483.1</v>
      </c>
      <c r="L16" s="6">
        <f t="shared" si="19"/>
        <v>2582.4</v>
      </c>
      <c r="M16" s="6">
        <f t="shared" si="19"/>
        <v>0</v>
      </c>
      <c r="N16" s="6">
        <f t="shared" si="19"/>
        <v>2582.4</v>
      </c>
    </row>
    <row r="17" spans="1:14" ht="47.25" outlineLevel="7" x14ac:dyDescent="0.2">
      <c r="A17" s="44" t="s">
        <v>466</v>
      </c>
      <c r="B17" s="44" t="s">
        <v>470</v>
      </c>
      <c r="C17" s="44" t="s">
        <v>2</v>
      </c>
      <c r="D17" s="44" t="s">
        <v>4</v>
      </c>
      <c r="E17" s="11" t="s">
        <v>5</v>
      </c>
      <c r="F17" s="7">
        <v>2387.6</v>
      </c>
      <c r="G17" s="7"/>
      <c r="H17" s="7">
        <f>SUM(F17:G17)</f>
        <v>2387.6</v>
      </c>
      <c r="I17" s="7">
        <v>2483.1</v>
      </c>
      <c r="J17" s="7"/>
      <c r="K17" s="7">
        <f>SUM(I17:J17)</f>
        <v>2483.1</v>
      </c>
      <c r="L17" s="7">
        <v>2582.4</v>
      </c>
      <c r="M17" s="7"/>
      <c r="N17" s="7">
        <f>SUM(L17:M17)</f>
        <v>2582.4</v>
      </c>
    </row>
    <row r="18" spans="1:14" ht="15.75" outlineLevel="3" x14ac:dyDescent="0.2">
      <c r="A18" s="43" t="s">
        <v>466</v>
      </c>
      <c r="B18" s="43" t="s">
        <v>470</v>
      </c>
      <c r="C18" s="43" t="s">
        <v>6</v>
      </c>
      <c r="D18" s="43"/>
      <c r="E18" s="10" t="s">
        <v>37</v>
      </c>
      <c r="F18" s="6">
        <f>F19+F20</f>
        <v>6728.4</v>
      </c>
      <c r="G18" s="6">
        <f t="shared" ref="G18:H18" si="20">G19+G20</f>
        <v>0</v>
      </c>
      <c r="H18" s="6">
        <f t="shared" si="20"/>
        <v>6728.4</v>
      </c>
      <c r="I18" s="6">
        <f t="shared" ref="I18:L18" si="21">I19+I20</f>
        <v>6970.5</v>
      </c>
      <c r="J18" s="6">
        <f t="shared" ref="J18" si="22">J19+J20</f>
        <v>0</v>
      </c>
      <c r="K18" s="6">
        <f t="shared" ref="K18" si="23">K19+K20</f>
        <v>6970.5</v>
      </c>
      <c r="L18" s="6">
        <f t="shared" si="21"/>
        <v>7222.4</v>
      </c>
      <c r="M18" s="6">
        <f t="shared" ref="M18" si="24">M19+M20</f>
        <v>0</v>
      </c>
      <c r="N18" s="6">
        <f t="shared" ref="N18" si="25">N19+N20</f>
        <v>7222.4</v>
      </c>
    </row>
    <row r="19" spans="1:14" ht="47.25" outlineLevel="7" x14ac:dyDescent="0.2">
      <c r="A19" s="44" t="s">
        <v>466</v>
      </c>
      <c r="B19" s="44" t="s">
        <v>470</v>
      </c>
      <c r="C19" s="44" t="s">
        <v>6</v>
      </c>
      <c r="D19" s="44" t="s">
        <v>4</v>
      </c>
      <c r="E19" s="11" t="s">
        <v>5</v>
      </c>
      <c r="F19" s="7">
        <v>6054</v>
      </c>
      <c r="G19" s="7"/>
      <c r="H19" s="7">
        <f>SUM(F19:G19)</f>
        <v>6054</v>
      </c>
      <c r="I19" s="7">
        <v>6296.1</v>
      </c>
      <c r="J19" s="7"/>
      <c r="K19" s="7">
        <f>SUM(I19:J19)</f>
        <v>6296.1</v>
      </c>
      <c r="L19" s="7">
        <v>6548</v>
      </c>
      <c r="M19" s="7"/>
      <c r="N19" s="7">
        <f>SUM(L19:M19)</f>
        <v>6548</v>
      </c>
    </row>
    <row r="20" spans="1:14" ht="15.75" outlineLevel="7" x14ac:dyDescent="0.2">
      <c r="A20" s="44" t="s">
        <v>466</v>
      </c>
      <c r="B20" s="44" t="s">
        <v>470</v>
      </c>
      <c r="C20" s="44" t="s">
        <v>6</v>
      </c>
      <c r="D20" s="44" t="s">
        <v>7</v>
      </c>
      <c r="E20" s="11" t="s">
        <v>8</v>
      </c>
      <c r="F20" s="7">
        <v>674.4</v>
      </c>
      <c r="G20" s="7"/>
      <c r="H20" s="7">
        <f>SUM(F20:G20)</f>
        <v>674.4</v>
      </c>
      <c r="I20" s="7">
        <v>674.4</v>
      </c>
      <c r="J20" s="7"/>
      <c r="K20" s="7">
        <f>SUM(I20:J20)</f>
        <v>674.4</v>
      </c>
      <c r="L20" s="7">
        <v>674.4</v>
      </c>
      <c r="M20" s="7"/>
      <c r="N20" s="7">
        <f>SUM(L20:M20)</f>
        <v>674.4</v>
      </c>
    </row>
    <row r="21" spans="1:14" ht="15.75" outlineLevel="3" x14ac:dyDescent="0.2">
      <c r="A21" s="43" t="s">
        <v>466</v>
      </c>
      <c r="B21" s="43" t="s">
        <v>470</v>
      </c>
      <c r="C21" s="43" t="s">
        <v>9</v>
      </c>
      <c r="D21" s="43"/>
      <c r="E21" s="10" t="s">
        <v>10</v>
      </c>
      <c r="F21" s="6">
        <f t="shared" ref="F21:N21" si="26">F22</f>
        <v>25</v>
      </c>
      <c r="G21" s="6">
        <f t="shared" si="26"/>
        <v>0</v>
      </c>
      <c r="H21" s="6">
        <f t="shared" si="26"/>
        <v>25</v>
      </c>
      <c r="I21" s="6">
        <f t="shared" si="26"/>
        <v>25</v>
      </c>
      <c r="J21" s="6">
        <f t="shared" si="26"/>
        <v>0</v>
      </c>
      <c r="K21" s="6">
        <f t="shared" si="26"/>
        <v>25</v>
      </c>
      <c r="L21" s="6">
        <f t="shared" si="26"/>
        <v>25</v>
      </c>
      <c r="M21" s="6">
        <f t="shared" si="26"/>
        <v>0</v>
      </c>
      <c r="N21" s="6">
        <f t="shared" si="26"/>
        <v>25</v>
      </c>
    </row>
    <row r="22" spans="1:14" ht="15.75" outlineLevel="7" x14ac:dyDescent="0.2">
      <c r="A22" s="44" t="s">
        <v>466</v>
      </c>
      <c r="B22" s="44" t="s">
        <v>470</v>
      </c>
      <c r="C22" s="44" t="s">
        <v>9</v>
      </c>
      <c r="D22" s="44" t="s">
        <v>7</v>
      </c>
      <c r="E22" s="11" t="s">
        <v>8</v>
      </c>
      <c r="F22" s="7">
        <v>25</v>
      </c>
      <c r="G22" s="7"/>
      <c r="H22" s="7">
        <f>SUM(F22:G22)</f>
        <v>25</v>
      </c>
      <c r="I22" s="7">
        <v>25</v>
      </c>
      <c r="J22" s="7"/>
      <c r="K22" s="7">
        <f>SUM(I22:J22)</f>
        <v>25</v>
      </c>
      <c r="L22" s="7">
        <v>25</v>
      </c>
      <c r="M22" s="7"/>
      <c r="N22" s="7">
        <f>SUM(L22:M22)</f>
        <v>25</v>
      </c>
    </row>
    <row r="23" spans="1:14" ht="15.75" outlineLevel="1" x14ac:dyDescent="0.2">
      <c r="A23" s="43" t="s">
        <v>466</v>
      </c>
      <c r="B23" s="43" t="s">
        <v>472</v>
      </c>
      <c r="C23" s="43"/>
      <c r="D23" s="43"/>
      <c r="E23" s="10" t="s">
        <v>473</v>
      </c>
      <c r="F23" s="6">
        <f t="shared" ref="F23:N25" si="27">F24</f>
        <v>42</v>
      </c>
      <c r="G23" s="6">
        <f t="shared" si="27"/>
        <v>0</v>
      </c>
      <c r="H23" s="6">
        <f t="shared" si="27"/>
        <v>42</v>
      </c>
      <c r="I23" s="6">
        <f t="shared" ref="I23:I25" si="28">I24</f>
        <v>42</v>
      </c>
      <c r="J23" s="6">
        <f t="shared" si="27"/>
        <v>0</v>
      </c>
      <c r="K23" s="6">
        <f t="shared" si="27"/>
        <v>42</v>
      </c>
      <c r="L23" s="6">
        <f t="shared" ref="L23:L25" si="29">L24</f>
        <v>42</v>
      </c>
      <c r="M23" s="6">
        <f t="shared" si="27"/>
        <v>0</v>
      </c>
      <c r="N23" s="6">
        <f t="shared" si="27"/>
        <v>42</v>
      </c>
    </row>
    <row r="24" spans="1:14" ht="31.5" outlineLevel="2" x14ac:dyDescent="0.2">
      <c r="A24" s="43" t="s">
        <v>466</v>
      </c>
      <c r="B24" s="43" t="s">
        <v>472</v>
      </c>
      <c r="C24" s="43" t="s">
        <v>11</v>
      </c>
      <c r="D24" s="43"/>
      <c r="E24" s="10" t="s">
        <v>12</v>
      </c>
      <c r="F24" s="6">
        <f t="shared" si="27"/>
        <v>42</v>
      </c>
      <c r="G24" s="6">
        <f t="shared" si="27"/>
        <v>0</v>
      </c>
      <c r="H24" s="6">
        <f t="shared" si="27"/>
        <v>42</v>
      </c>
      <c r="I24" s="6">
        <f t="shared" si="28"/>
        <v>42</v>
      </c>
      <c r="J24" s="6">
        <f t="shared" si="27"/>
        <v>0</v>
      </c>
      <c r="K24" s="6">
        <f t="shared" si="27"/>
        <v>42</v>
      </c>
      <c r="L24" s="6">
        <f t="shared" si="29"/>
        <v>42</v>
      </c>
      <c r="M24" s="6">
        <f t="shared" si="27"/>
        <v>0</v>
      </c>
      <c r="N24" s="6">
        <f t="shared" si="27"/>
        <v>42</v>
      </c>
    </row>
    <row r="25" spans="1:14" ht="31.5" outlineLevel="3" x14ac:dyDescent="0.2">
      <c r="A25" s="43" t="s">
        <v>466</v>
      </c>
      <c r="B25" s="43" t="s">
        <v>472</v>
      </c>
      <c r="C25" s="43" t="s">
        <v>13</v>
      </c>
      <c r="D25" s="43"/>
      <c r="E25" s="10" t="s">
        <v>14</v>
      </c>
      <c r="F25" s="6">
        <f t="shared" si="27"/>
        <v>42</v>
      </c>
      <c r="G25" s="6">
        <f t="shared" si="27"/>
        <v>0</v>
      </c>
      <c r="H25" s="6">
        <f t="shared" si="27"/>
        <v>42</v>
      </c>
      <c r="I25" s="6">
        <f t="shared" si="28"/>
        <v>42</v>
      </c>
      <c r="J25" s="6">
        <f t="shared" si="27"/>
        <v>0</v>
      </c>
      <c r="K25" s="6">
        <f t="shared" si="27"/>
        <v>42</v>
      </c>
      <c r="L25" s="6">
        <f t="shared" si="29"/>
        <v>42</v>
      </c>
      <c r="M25" s="6">
        <f t="shared" si="27"/>
        <v>0</v>
      </c>
      <c r="N25" s="6">
        <f t="shared" si="27"/>
        <v>42</v>
      </c>
    </row>
    <row r="26" spans="1:14" ht="15.75" outlineLevel="7" x14ac:dyDescent="0.2">
      <c r="A26" s="44" t="s">
        <v>466</v>
      </c>
      <c r="B26" s="44" t="s">
        <v>472</v>
      </c>
      <c r="C26" s="44" t="s">
        <v>13</v>
      </c>
      <c r="D26" s="44" t="s">
        <v>7</v>
      </c>
      <c r="E26" s="11" t="s">
        <v>8</v>
      </c>
      <c r="F26" s="7">
        <v>42</v>
      </c>
      <c r="G26" s="7"/>
      <c r="H26" s="7">
        <f>SUM(F26:G26)</f>
        <v>42</v>
      </c>
      <c r="I26" s="7">
        <v>42</v>
      </c>
      <c r="J26" s="7"/>
      <c r="K26" s="7">
        <f>SUM(I26:J26)</f>
        <v>42</v>
      </c>
      <c r="L26" s="7">
        <v>42</v>
      </c>
      <c r="M26" s="7"/>
      <c r="N26" s="7">
        <f>SUM(L26:M26)</f>
        <v>42</v>
      </c>
    </row>
    <row r="27" spans="1:14" ht="15.75" outlineLevel="7" x14ac:dyDescent="0.2">
      <c r="A27" s="43" t="s">
        <v>466</v>
      </c>
      <c r="B27" s="43" t="s">
        <v>474</v>
      </c>
      <c r="C27" s="44"/>
      <c r="D27" s="44"/>
      <c r="E27" s="51" t="s">
        <v>475</v>
      </c>
      <c r="F27" s="6">
        <f t="shared" ref="F27:N30" si="30">F28</f>
        <v>70</v>
      </c>
      <c r="G27" s="6">
        <f t="shared" si="30"/>
        <v>0</v>
      </c>
      <c r="H27" s="6">
        <f t="shared" si="30"/>
        <v>70</v>
      </c>
      <c r="I27" s="6">
        <f t="shared" ref="I27:I30" si="31">I28</f>
        <v>70</v>
      </c>
      <c r="J27" s="6">
        <f t="shared" si="30"/>
        <v>0</v>
      </c>
      <c r="K27" s="6">
        <f t="shared" si="30"/>
        <v>70</v>
      </c>
      <c r="L27" s="6">
        <f t="shared" ref="L27:L30" si="32">L28</f>
        <v>70</v>
      </c>
      <c r="M27" s="6">
        <f t="shared" si="30"/>
        <v>0</v>
      </c>
      <c r="N27" s="6">
        <f t="shared" si="30"/>
        <v>70</v>
      </c>
    </row>
    <row r="28" spans="1:14" ht="15.75" outlineLevel="1" x14ac:dyDescent="0.2">
      <c r="A28" s="43" t="s">
        <v>466</v>
      </c>
      <c r="B28" s="43" t="s">
        <v>476</v>
      </c>
      <c r="C28" s="43"/>
      <c r="D28" s="43"/>
      <c r="E28" s="10" t="s">
        <v>477</v>
      </c>
      <c r="F28" s="6">
        <f t="shared" si="30"/>
        <v>70</v>
      </c>
      <c r="G28" s="6">
        <f t="shared" si="30"/>
        <v>0</v>
      </c>
      <c r="H28" s="6">
        <f t="shared" si="30"/>
        <v>70</v>
      </c>
      <c r="I28" s="6">
        <f t="shared" si="31"/>
        <v>70</v>
      </c>
      <c r="J28" s="6">
        <f t="shared" si="30"/>
        <v>0</v>
      </c>
      <c r="K28" s="6">
        <f t="shared" si="30"/>
        <v>70</v>
      </c>
      <c r="L28" s="6">
        <f t="shared" si="32"/>
        <v>70</v>
      </c>
      <c r="M28" s="6">
        <f t="shared" si="30"/>
        <v>0</v>
      </c>
      <c r="N28" s="6">
        <f t="shared" si="30"/>
        <v>70</v>
      </c>
    </row>
    <row r="29" spans="1:14" ht="15.75" outlineLevel="2" x14ac:dyDescent="0.2">
      <c r="A29" s="43" t="s">
        <v>466</v>
      </c>
      <c r="B29" s="43" t="s">
        <v>476</v>
      </c>
      <c r="C29" s="43" t="s">
        <v>0</v>
      </c>
      <c r="D29" s="43"/>
      <c r="E29" s="10" t="s">
        <v>1</v>
      </c>
      <c r="F29" s="6">
        <f t="shared" si="30"/>
        <v>70</v>
      </c>
      <c r="G29" s="6">
        <f t="shared" si="30"/>
        <v>0</v>
      </c>
      <c r="H29" s="6">
        <f t="shared" si="30"/>
        <v>70</v>
      </c>
      <c r="I29" s="6">
        <f t="shared" si="31"/>
        <v>70</v>
      </c>
      <c r="J29" s="6">
        <f t="shared" si="30"/>
        <v>0</v>
      </c>
      <c r="K29" s="6">
        <f t="shared" si="30"/>
        <v>70</v>
      </c>
      <c r="L29" s="6">
        <f t="shared" si="32"/>
        <v>70</v>
      </c>
      <c r="M29" s="6">
        <f t="shared" si="30"/>
        <v>0</v>
      </c>
      <c r="N29" s="6">
        <f t="shared" si="30"/>
        <v>70</v>
      </c>
    </row>
    <row r="30" spans="1:14" ht="15.75" outlineLevel="3" x14ac:dyDescent="0.2">
      <c r="A30" s="43" t="s">
        <v>466</v>
      </c>
      <c r="B30" s="43" t="s">
        <v>476</v>
      </c>
      <c r="C30" s="43" t="s">
        <v>6</v>
      </c>
      <c r="D30" s="43"/>
      <c r="E30" s="10" t="s">
        <v>37</v>
      </c>
      <c r="F30" s="6">
        <f t="shared" si="30"/>
        <v>70</v>
      </c>
      <c r="G30" s="6">
        <f t="shared" si="30"/>
        <v>0</v>
      </c>
      <c r="H30" s="6">
        <f t="shared" si="30"/>
        <v>70</v>
      </c>
      <c r="I30" s="6">
        <f t="shared" si="31"/>
        <v>70</v>
      </c>
      <c r="J30" s="6">
        <f t="shared" si="30"/>
        <v>0</v>
      </c>
      <c r="K30" s="6">
        <f t="shared" si="30"/>
        <v>70</v>
      </c>
      <c r="L30" s="6">
        <f t="shared" si="32"/>
        <v>70</v>
      </c>
      <c r="M30" s="6">
        <f t="shared" si="30"/>
        <v>0</v>
      </c>
      <c r="N30" s="6">
        <f t="shared" si="30"/>
        <v>70</v>
      </c>
    </row>
    <row r="31" spans="1:14" ht="15.75" outlineLevel="7" x14ac:dyDescent="0.2">
      <c r="A31" s="44" t="s">
        <v>466</v>
      </c>
      <c r="B31" s="44" t="s">
        <v>476</v>
      </c>
      <c r="C31" s="44" t="s">
        <v>6</v>
      </c>
      <c r="D31" s="44" t="s">
        <v>7</v>
      </c>
      <c r="E31" s="11" t="s">
        <v>8</v>
      </c>
      <c r="F31" s="7">
        <v>70</v>
      </c>
      <c r="G31" s="7"/>
      <c r="H31" s="7">
        <f>SUM(F31:G31)</f>
        <v>70</v>
      </c>
      <c r="I31" s="7">
        <v>70</v>
      </c>
      <c r="J31" s="7"/>
      <c r="K31" s="7">
        <f>SUM(I31:J31)</f>
        <v>70</v>
      </c>
      <c r="L31" s="7">
        <v>70</v>
      </c>
      <c r="M31" s="7"/>
      <c r="N31" s="7">
        <f>SUM(L31:M31)</f>
        <v>70</v>
      </c>
    </row>
    <row r="32" spans="1:14" ht="15.75" outlineLevel="7" x14ac:dyDescent="0.2">
      <c r="A32" s="44"/>
      <c r="B32" s="44"/>
      <c r="C32" s="44"/>
      <c r="D32" s="44"/>
      <c r="E32" s="11"/>
      <c r="F32" s="7"/>
      <c r="G32" s="7"/>
      <c r="H32" s="7"/>
      <c r="I32" s="7"/>
      <c r="J32" s="7"/>
      <c r="K32" s="7"/>
      <c r="L32" s="7"/>
      <c r="M32" s="7"/>
      <c r="N32" s="7"/>
    </row>
    <row r="33" spans="1:14" ht="15.75" x14ac:dyDescent="0.2">
      <c r="A33" s="43" t="s">
        <v>478</v>
      </c>
      <c r="B33" s="43"/>
      <c r="C33" s="43"/>
      <c r="D33" s="43"/>
      <c r="E33" s="10" t="s">
        <v>479</v>
      </c>
      <c r="F33" s="6">
        <f>F34+F48</f>
        <v>11138.9</v>
      </c>
      <c r="G33" s="6">
        <f t="shared" ref="G33:H33" si="33">G34+G48</f>
        <v>0</v>
      </c>
      <c r="H33" s="6">
        <f t="shared" si="33"/>
        <v>11138.9</v>
      </c>
      <c r="I33" s="6">
        <f>I34+I48</f>
        <v>11267.800000000001</v>
      </c>
      <c r="J33" s="6">
        <f t="shared" ref="J33" si="34">J34+J48</f>
        <v>0</v>
      </c>
      <c r="K33" s="6">
        <f t="shared" ref="K33" si="35">K34+K48</f>
        <v>11267.800000000001</v>
      </c>
      <c r="L33" s="6">
        <f>L34+L48</f>
        <v>11427.1</v>
      </c>
      <c r="M33" s="6">
        <f t="shared" ref="M33" si="36">M34+M48</f>
        <v>0</v>
      </c>
      <c r="N33" s="6">
        <f t="shared" ref="N33" si="37">N34+N48</f>
        <v>11427.1</v>
      </c>
    </row>
    <row r="34" spans="1:14" ht="15.75" x14ac:dyDescent="0.2">
      <c r="A34" s="43" t="s">
        <v>478</v>
      </c>
      <c r="B34" s="43" t="s">
        <v>468</v>
      </c>
      <c r="C34" s="43"/>
      <c r="D34" s="43"/>
      <c r="E34" s="51" t="s">
        <v>469</v>
      </c>
      <c r="F34" s="6">
        <f>F35+F44</f>
        <v>11090.9</v>
      </c>
      <c r="G34" s="6">
        <f t="shared" ref="G34:H34" si="38">G35+G44</f>
        <v>0</v>
      </c>
      <c r="H34" s="6">
        <f t="shared" si="38"/>
        <v>11090.9</v>
      </c>
      <c r="I34" s="6">
        <f>I35+I44</f>
        <v>11247.800000000001</v>
      </c>
      <c r="J34" s="6">
        <f t="shared" ref="J34" si="39">J35+J44</f>
        <v>0</v>
      </c>
      <c r="K34" s="6">
        <f t="shared" ref="K34" si="40">K35+K44</f>
        <v>11247.800000000001</v>
      </c>
      <c r="L34" s="6">
        <f>L35+L44</f>
        <v>11407.1</v>
      </c>
      <c r="M34" s="6">
        <f t="shared" ref="M34" si="41">M35+M44</f>
        <v>0</v>
      </c>
      <c r="N34" s="6">
        <f t="shared" ref="N34" si="42">N35+N44</f>
        <v>11407.1</v>
      </c>
    </row>
    <row r="35" spans="1:14" ht="31.5" outlineLevel="1" x14ac:dyDescent="0.2">
      <c r="A35" s="43" t="s">
        <v>478</v>
      </c>
      <c r="B35" s="43" t="s">
        <v>480</v>
      </c>
      <c r="C35" s="43"/>
      <c r="D35" s="43"/>
      <c r="E35" s="10" t="s">
        <v>481</v>
      </c>
      <c r="F35" s="6">
        <f t="shared" ref="F35:N35" si="43">F36</f>
        <v>10037.9</v>
      </c>
      <c r="G35" s="6">
        <f t="shared" si="43"/>
        <v>0</v>
      </c>
      <c r="H35" s="6">
        <f t="shared" si="43"/>
        <v>10037.9</v>
      </c>
      <c r="I35" s="6">
        <f t="shared" si="43"/>
        <v>10194.800000000001</v>
      </c>
      <c r="J35" s="6">
        <f t="shared" si="43"/>
        <v>0</v>
      </c>
      <c r="K35" s="6">
        <f t="shared" si="43"/>
        <v>10194.800000000001</v>
      </c>
      <c r="L35" s="6">
        <f t="shared" si="43"/>
        <v>10354.1</v>
      </c>
      <c r="M35" s="6">
        <f t="shared" si="43"/>
        <v>0</v>
      </c>
      <c r="N35" s="6">
        <f t="shared" si="43"/>
        <v>10354.1</v>
      </c>
    </row>
    <row r="36" spans="1:14" ht="15.75" outlineLevel="2" x14ac:dyDescent="0.2">
      <c r="A36" s="43" t="s">
        <v>478</v>
      </c>
      <c r="B36" s="43" t="s">
        <v>480</v>
      </c>
      <c r="C36" s="43" t="s">
        <v>0</v>
      </c>
      <c r="D36" s="43"/>
      <c r="E36" s="10" t="s">
        <v>1</v>
      </c>
      <c r="F36" s="6">
        <f>F37+F40+F42</f>
        <v>10037.9</v>
      </c>
      <c r="G36" s="6">
        <f t="shared" ref="G36:H36" si="44">G37+G40+G42</f>
        <v>0</v>
      </c>
      <c r="H36" s="6">
        <f t="shared" si="44"/>
        <v>10037.9</v>
      </c>
      <c r="I36" s="6">
        <f>I37+I40+I42</f>
        <v>10194.800000000001</v>
      </c>
      <c r="J36" s="6">
        <f t="shared" ref="J36" si="45">J37+J40+J42</f>
        <v>0</v>
      </c>
      <c r="K36" s="6">
        <f t="shared" ref="K36" si="46">K37+K40+K42</f>
        <v>10194.800000000001</v>
      </c>
      <c r="L36" s="6">
        <f>L37+L40+L42</f>
        <v>10354.1</v>
      </c>
      <c r="M36" s="6">
        <f t="shared" ref="M36" si="47">M37+M40+M42</f>
        <v>0</v>
      </c>
      <c r="N36" s="6">
        <f t="shared" ref="N36" si="48">N37+N40+N42</f>
        <v>10354.1</v>
      </c>
    </row>
    <row r="37" spans="1:14" ht="15.75" outlineLevel="3" x14ac:dyDescent="0.2">
      <c r="A37" s="43" t="s">
        <v>478</v>
      </c>
      <c r="B37" s="43" t="s">
        <v>480</v>
      </c>
      <c r="C37" s="43" t="s">
        <v>6</v>
      </c>
      <c r="D37" s="43"/>
      <c r="E37" s="10" t="s">
        <v>37</v>
      </c>
      <c r="F37" s="6">
        <f>F38+F39</f>
        <v>5290.5</v>
      </c>
      <c r="G37" s="6">
        <f t="shared" ref="G37:H37" si="49">G38+G39</f>
        <v>0</v>
      </c>
      <c r="H37" s="6">
        <f t="shared" si="49"/>
        <v>5290.5</v>
      </c>
      <c r="I37" s="6">
        <f t="shared" ref="I37:L37" si="50">I38+I39</f>
        <v>5460.8</v>
      </c>
      <c r="J37" s="6">
        <f t="shared" ref="J37" si="51">J38+J39</f>
        <v>0</v>
      </c>
      <c r="K37" s="6">
        <f t="shared" ref="K37" si="52">K38+K39</f>
        <v>5460.8</v>
      </c>
      <c r="L37" s="6">
        <f t="shared" si="50"/>
        <v>5620.1</v>
      </c>
      <c r="M37" s="6">
        <f t="shared" ref="M37" si="53">M38+M39</f>
        <v>0</v>
      </c>
      <c r="N37" s="6">
        <f t="shared" ref="N37" si="54">N38+N39</f>
        <v>5620.1</v>
      </c>
    </row>
    <row r="38" spans="1:14" ht="47.25" outlineLevel="7" x14ac:dyDescent="0.2">
      <c r="A38" s="44" t="s">
        <v>478</v>
      </c>
      <c r="B38" s="44" t="s">
        <v>480</v>
      </c>
      <c r="C38" s="44" t="s">
        <v>6</v>
      </c>
      <c r="D38" s="44" t="s">
        <v>4</v>
      </c>
      <c r="E38" s="11" t="s">
        <v>5</v>
      </c>
      <c r="F38" s="7">
        <v>4357.2</v>
      </c>
      <c r="G38" s="7"/>
      <c r="H38" s="7">
        <f>SUM(F38:G38)</f>
        <v>4357.2</v>
      </c>
      <c r="I38" s="7">
        <v>4531.5</v>
      </c>
      <c r="J38" s="7"/>
      <c r="K38" s="7">
        <f>SUM(I38:J38)</f>
        <v>4531.5</v>
      </c>
      <c r="L38" s="7">
        <v>4712.8</v>
      </c>
      <c r="M38" s="7"/>
      <c r="N38" s="7">
        <f>SUM(L38:M38)</f>
        <v>4712.8</v>
      </c>
    </row>
    <row r="39" spans="1:14" ht="15.75" outlineLevel="7" x14ac:dyDescent="0.2">
      <c r="A39" s="44" t="s">
        <v>478</v>
      </c>
      <c r="B39" s="44" t="s">
        <v>480</v>
      </c>
      <c r="C39" s="44" t="s">
        <v>6</v>
      </c>
      <c r="D39" s="44" t="s">
        <v>7</v>
      </c>
      <c r="E39" s="11" t="s">
        <v>8</v>
      </c>
      <c r="F39" s="7">
        <v>933.3</v>
      </c>
      <c r="G39" s="7"/>
      <c r="H39" s="7">
        <f>SUM(F39:G39)</f>
        <v>933.3</v>
      </c>
      <c r="I39" s="7">
        <v>929.3</v>
      </c>
      <c r="J39" s="7"/>
      <c r="K39" s="7">
        <f>SUM(I39:J39)</f>
        <v>929.3</v>
      </c>
      <c r="L39" s="7">
        <v>907.3</v>
      </c>
      <c r="M39" s="7"/>
      <c r="N39" s="7">
        <f>SUM(L39:M39)</f>
        <v>907.3</v>
      </c>
    </row>
    <row r="40" spans="1:14" ht="15.75" outlineLevel="3" x14ac:dyDescent="0.2">
      <c r="A40" s="43" t="s">
        <v>478</v>
      </c>
      <c r="B40" s="43" t="s">
        <v>480</v>
      </c>
      <c r="C40" s="43" t="s">
        <v>17</v>
      </c>
      <c r="D40" s="43"/>
      <c r="E40" s="10" t="s">
        <v>18</v>
      </c>
      <c r="F40" s="6">
        <f t="shared" ref="F40:N40" si="55">F41</f>
        <v>4628.3999999999996</v>
      </c>
      <c r="G40" s="6">
        <f t="shared" si="55"/>
        <v>0</v>
      </c>
      <c r="H40" s="6">
        <f t="shared" si="55"/>
        <v>4628.3999999999996</v>
      </c>
      <c r="I40" s="6">
        <f t="shared" si="55"/>
        <v>4628.3999999999996</v>
      </c>
      <c r="J40" s="6">
        <f t="shared" si="55"/>
        <v>0</v>
      </c>
      <c r="K40" s="6">
        <f t="shared" si="55"/>
        <v>4628.3999999999996</v>
      </c>
      <c r="L40" s="6">
        <f t="shared" si="55"/>
        <v>4628.3999999999996</v>
      </c>
      <c r="M40" s="6">
        <f t="shared" si="55"/>
        <v>0</v>
      </c>
      <c r="N40" s="6">
        <f t="shared" si="55"/>
        <v>4628.3999999999996</v>
      </c>
    </row>
    <row r="41" spans="1:14" ht="47.25" outlineLevel="7" x14ac:dyDescent="0.2">
      <c r="A41" s="44" t="s">
        <v>478</v>
      </c>
      <c r="B41" s="44" t="s">
        <v>480</v>
      </c>
      <c r="C41" s="44" t="s">
        <v>17</v>
      </c>
      <c r="D41" s="44" t="s">
        <v>4</v>
      </c>
      <c r="E41" s="11" t="s">
        <v>5</v>
      </c>
      <c r="F41" s="7">
        <v>4628.3999999999996</v>
      </c>
      <c r="G41" s="7"/>
      <c r="H41" s="7">
        <f>SUM(F41:G41)</f>
        <v>4628.3999999999996</v>
      </c>
      <c r="I41" s="7">
        <v>4628.3999999999996</v>
      </c>
      <c r="J41" s="7"/>
      <c r="K41" s="7">
        <f>SUM(I41:J41)</f>
        <v>4628.3999999999996</v>
      </c>
      <c r="L41" s="7">
        <v>4628.3999999999996</v>
      </c>
      <c r="M41" s="7"/>
      <c r="N41" s="7">
        <f>SUM(L41:M41)</f>
        <v>4628.3999999999996</v>
      </c>
    </row>
    <row r="42" spans="1:14" ht="15.75" outlineLevel="3" x14ac:dyDescent="0.2">
      <c r="A42" s="43" t="s">
        <v>478</v>
      </c>
      <c r="B42" s="43" t="s">
        <v>480</v>
      </c>
      <c r="C42" s="43" t="s">
        <v>9</v>
      </c>
      <c r="D42" s="43"/>
      <c r="E42" s="10" t="s">
        <v>10</v>
      </c>
      <c r="F42" s="6">
        <f t="shared" ref="F42:N42" si="56">F43</f>
        <v>119</v>
      </c>
      <c r="G42" s="6">
        <f t="shared" si="56"/>
        <v>0</v>
      </c>
      <c r="H42" s="6">
        <f t="shared" si="56"/>
        <v>119</v>
      </c>
      <c r="I42" s="6">
        <f t="shared" si="56"/>
        <v>105.6</v>
      </c>
      <c r="J42" s="6">
        <f t="shared" si="56"/>
        <v>0</v>
      </c>
      <c r="K42" s="6">
        <f t="shared" si="56"/>
        <v>105.6</v>
      </c>
      <c r="L42" s="6">
        <f t="shared" si="56"/>
        <v>105.6</v>
      </c>
      <c r="M42" s="6">
        <f t="shared" si="56"/>
        <v>0</v>
      </c>
      <c r="N42" s="6">
        <f t="shared" si="56"/>
        <v>105.6</v>
      </c>
    </row>
    <row r="43" spans="1:14" ht="15.75" outlineLevel="7" x14ac:dyDescent="0.2">
      <c r="A43" s="44" t="s">
        <v>478</v>
      </c>
      <c r="B43" s="44" t="s">
        <v>480</v>
      </c>
      <c r="C43" s="44" t="s">
        <v>9</v>
      </c>
      <c r="D43" s="44" t="s">
        <v>7</v>
      </c>
      <c r="E43" s="11" t="s">
        <v>8</v>
      </c>
      <c r="F43" s="7">
        <v>119</v>
      </c>
      <c r="G43" s="7"/>
      <c r="H43" s="7">
        <f>SUM(F43:G43)</f>
        <v>119</v>
      </c>
      <c r="I43" s="7">
        <v>105.6</v>
      </c>
      <c r="J43" s="7"/>
      <c r="K43" s="7">
        <f>SUM(I43:J43)</f>
        <v>105.6</v>
      </c>
      <c r="L43" s="7">
        <v>105.6</v>
      </c>
      <c r="M43" s="7"/>
      <c r="N43" s="7">
        <f>SUM(L43:M43)</f>
        <v>105.6</v>
      </c>
    </row>
    <row r="44" spans="1:14" ht="15.75" outlineLevel="1" x14ac:dyDescent="0.2">
      <c r="A44" s="43" t="s">
        <v>478</v>
      </c>
      <c r="B44" s="43" t="s">
        <v>472</v>
      </c>
      <c r="C44" s="43"/>
      <c r="D44" s="43"/>
      <c r="E44" s="10" t="s">
        <v>473</v>
      </c>
      <c r="F44" s="6">
        <f t="shared" ref="F44:N46" si="57">F45</f>
        <v>1053</v>
      </c>
      <c r="G44" s="6">
        <f t="shared" si="57"/>
        <v>0</v>
      </c>
      <c r="H44" s="6">
        <f t="shared" si="57"/>
        <v>1053</v>
      </c>
      <c r="I44" s="6">
        <f t="shared" ref="I44:I46" si="58">I45</f>
        <v>1053</v>
      </c>
      <c r="J44" s="6">
        <f t="shared" si="57"/>
        <v>0</v>
      </c>
      <c r="K44" s="6">
        <f t="shared" si="57"/>
        <v>1053</v>
      </c>
      <c r="L44" s="6">
        <f t="shared" ref="L44:L46" si="59">L45</f>
        <v>1053</v>
      </c>
      <c r="M44" s="6">
        <f t="shared" si="57"/>
        <v>0</v>
      </c>
      <c r="N44" s="6">
        <f t="shared" si="57"/>
        <v>1053</v>
      </c>
    </row>
    <row r="45" spans="1:14" ht="31.5" outlineLevel="2" x14ac:dyDescent="0.2">
      <c r="A45" s="43" t="s">
        <v>478</v>
      </c>
      <c r="B45" s="43" t="s">
        <v>472</v>
      </c>
      <c r="C45" s="43" t="s">
        <v>11</v>
      </c>
      <c r="D45" s="43"/>
      <c r="E45" s="10" t="s">
        <v>12</v>
      </c>
      <c r="F45" s="6">
        <f t="shared" si="57"/>
        <v>1053</v>
      </c>
      <c r="G45" s="6">
        <f t="shared" si="57"/>
        <v>0</v>
      </c>
      <c r="H45" s="6">
        <f t="shared" si="57"/>
        <v>1053</v>
      </c>
      <c r="I45" s="6">
        <f t="shared" si="58"/>
        <v>1053</v>
      </c>
      <c r="J45" s="6">
        <f t="shared" si="57"/>
        <v>0</v>
      </c>
      <c r="K45" s="6">
        <f t="shared" si="57"/>
        <v>1053</v>
      </c>
      <c r="L45" s="6">
        <f t="shared" si="59"/>
        <v>1053</v>
      </c>
      <c r="M45" s="6">
        <f t="shared" si="57"/>
        <v>0</v>
      </c>
      <c r="N45" s="6">
        <f t="shared" si="57"/>
        <v>1053</v>
      </c>
    </row>
    <row r="46" spans="1:14" ht="31.5" outlineLevel="3" x14ac:dyDescent="0.2">
      <c r="A46" s="43" t="s">
        <v>478</v>
      </c>
      <c r="B46" s="43" t="s">
        <v>472</v>
      </c>
      <c r="C46" s="43" t="s">
        <v>13</v>
      </c>
      <c r="D46" s="43"/>
      <c r="E46" s="10" t="s">
        <v>14</v>
      </c>
      <c r="F46" s="6">
        <f t="shared" si="57"/>
        <v>1053</v>
      </c>
      <c r="G46" s="6">
        <f t="shared" si="57"/>
        <v>0</v>
      </c>
      <c r="H46" s="6">
        <f t="shared" si="57"/>
        <v>1053</v>
      </c>
      <c r="I46" s="6">
        <f t="shared" si="58"/>
        <v>1053</v>
      </c>
      <c r="J46" s="6">
        <f t="shared" si="57"/>
        <v>0</v>
      </c>
      <c r="K46" s="6">
        <f t="shared" si="57"/>
        <v>1053</v>
      </c>
      <c r="L46" s="6">
        <f t="shared" si="59"/>
        <v>1053</v>
      </c>
      <c r="M46" s="6">
        <f t="shared" si="57"/>
        <v>0</v>
      </c>
      <c r="N46" s="6">
        <f t="shared" si="57"/>
        <v>1053</v>
      </c>
    </row>
    <row r="47" spans="1:14" ht="15.75" outlineLevel="7" x14ac:dyDescent="0.2">
      <c r="A47" s="44" t="s">
        <v>478</v>
      </c>
      <c r="B47" s="44" t="s">
        <v>472</v>
      </c>
      <c r="C47" s="44" t="s">
        <v>13</v>
      </c>
      <c r="D47" s="44" t="s">
        <v>7</v>
      </c>
      <c r="E47" s="11" t="s">
        <v>8</v>
      </c>
      <c r="F47" s="7">
        <v>1053</v>
      </c>
      <c r="G47" s="7"/>
      <c r="H47" s="7">
        <f>SUM(F47:G47)</f>
        <v>1053</v>
      </c>
      <c r="I47" s="7">
        <v>1053</v>
      </c>
      <c r="J47" s="7"/>
      <c r="K47" s="7">
        <f>SUM(I47:J47)</f>
        <v>1053</v>
      </c>
      <c r="L47" s="7">
        <v>1053</v>
      </c>
      <c r="M47" s="7"/>
      <c r="N47" s="7">
        <f>SUM(L47:M47)</f>
        <v>1053</v>
      </c>
    </row>
    <row r="48" spans="1:14" ht="15.75" outlineLevel="7" x14ac:dyDescent="0.2">
      <c r="A48" s="43" t="s">
        <v>478</v>
      </c>
      <c r="B48" s="43" t="s">
        <v>474</v>
      </c>
      <c r="C48" s="44"/>
      <c r="D48" s="44"/>
      <c r="E48" s="51" t="s">
        <v>475</v>
      </c>
      <c r="F48" s="6">
        <f t="shared" ref="F48:N49" si="60">F49</f>
        <v>48</v>
      </c>
      <c r="G48" s="6">
        <f t="shared" si="60"/>
        <v>0</v>
      </c>
      <c r="H48" s="6">
        <f t="shared" si="60"/>
        <v>48</v>
      </c>
      <c r="I48" s="6">
        <f t="shared" ref="I48:I51" si="61">I49</f>
        <v>20</v>
      </c>
      <c r="J48" s="6">
        <f t="shared" si="60"/>
        <v>0</v>
      </c>
      <c r="K48" s="6">
        <f t="shared" si="60"/>
        <v>20</v>
      </c>
      <c r="L48" s="6">
        <f t="shared" ref="L48:L51" si="62">L49</f>
        <v>20</v>
      </c>
      <c r="M48" s="6">
        <f t="shared" si="60"/>
        <v>0</v>
      </c>
      <c r="N48" s="6">
        <f t="shared" si="60"/>
        <v>20</v>
      </c>
    </row>
    <row r="49" spans="1:14" ht="15.75" outlineLevel="1" x14ac:dyDescent="0.2">
      <c r="A49" s="43" t="s">
        <v>478</v>
      </c>
      <c r="B49" s="43" t="s">
        <v>476</v>
      </c>
      <c r="C49" s="43"/>
      <c r="D49" s="43"/>
      <c r="E49" s="10" t="s">
        <v>477</v>
      </c>
      <c r="F49" s="6">
        <f t="shared" si="60"/>
        <v>48</v>
      </c>
      <c r="G49" s="6">
        <f t="shared" si="60"/>
        <v>0</v>
      </c>
      <c r="H49" s="6">
        <f t="shared" si="60"/>
        <v>48</v>
      </c>
      <c r="I49" s="6">
        <f t="shared" si="61"/>
        <v>20</v>
      </c>
      <c r="J49" s="6">
        <f t="shared" si="60"/>
        <v>0</v>
      </c>
      <c r="K49" s="6">
        <f t="shared" si="60"/>
        <v>20</v>
      </c>
      <c r="L49" s="6">
        <f t="shared" si="62"/>
        <v>20</v>
      </c>
      <c r="M49" s="6">
        <f t="shared" si="60"/>
        <v>0</v>
      </c>
      <c r="N49" s="6">
        <f t="shared" si="60"/>
        <v>20</v>
      </c>
    </row>
    <row r="50" spans="1:14" ht="15.75" outlineLevel="2" x14ac:dyDescent="0.2">
      <c r="A50" s="43" t="s">
        <v>478</v>
      </c>
      <c r="B50" s="43" t="s">
        <v>476</v>
      </c>
      <c r="C50" s="43" t="s">
        <v>0</v>
      </c>
      <c r="D50" s="43"/>
      <c r="E50" s="10" t="s">
        <v>1</v>
      </c>
      <c r="F50" s="6">
        <f>F51+F53</f>
        <v>48</v>
      </c>
      <c r="G50" s="6">
        <f t="shared" ref="G50:H50" si="63">G51+G53</f>
        <v>0</v>
      </c>
      <c r="H50" s="6">
        <f t="shared" si="63"/>
        <v>48</v>
      </c>
      <c r="I50" s="6">
        <f t="shared" ref="I50:L50" si="64">I51+I53</f>
        <v>20</v>
      </c>
      <c r="J50" s="6">
        <f t="shared" ref="J50" si="65">J51+J53</f>
        <v>0</v>
      </c>
      <c r="K50" s="6">
        <f t="shared" ref="K50" si="66">K51+K53</f>
        <v>20</v>
      </c>
      <c r="L50" s="6">
        <f t="shared" si="64"/>
        <v>20</v>
      </c>
      <c r="M50" s="6">
        <f t="shared" ref="M50" si="67">M51+M53</f>
        <v>0</v>
      </c>
      <c r="N50" s="6">
        <f t="shared" ref="N50" si="68">N51+N53</f>
        <v>20</v>
      </c>
    </row>
    <row r="51" spans="1:14" ht="15.75" outlineLevel="3" x14ac:dyDescent="0.2">
      <c r="A51" s="43" t="s">
        <v>478</v>
      </c>
      <c r="B51" s="43" t="s">
        <v>476</v>
      </c>
      <c r="C51" s="43" t="s">
        <v>6</v>
      </c>
      <c r="D51" s="43"/>
      <c r="E51" s="10" t="s">
        <v>37</v>
      </c>
      <c r="F51" s="6">
        <f t="shared" ref="F51:N51" si="69">F52</f>
        <v>20</v>
      </c>
      <c r="G51" s="6">
        <f t="shared" si="69"/>
        <v>0</v>
      </c>
      <c r="H51" s="6">
        <f t="shared" si="69"/>
        <v>20</v>
      </c>
      <c r="I51" s="6">
        <f t="shared" si="61"/>
        <v>20</v>
      </c>
      <c r="J51" s="6">
        <f t="shared" si="69"/>
        <v>0</v>
      </c>
      <c r="K51" s="6">
        <f t="shared" si="69"/>
        <v>20</v>
      </c>
      <c r="L51" s="6">
        <f t="shared" si="62"/>
        <v>20</v>
      </c>
      <c r="M51" s="6">
        <f t="shared" si="69"/>
        <v>0</v>
      </c>
      <c r="N51" s="6">
        <f t="shared" si="69"/>
        <v>20</v>
      </c>
    </row>
    <row r="52" spans="1:14" ht="15.75" outlineLevel="7" x14ac:dyDescent="0.2">
      <c r="A52" s="44" t="s">
        <v>478</v>
      </c>
      <c r="B52" s="44" t="s">
        <v>476</v>
      </c>
      <c r="C52" s="44" t="s">
        <v>6</v>
      </c>
      <c r="D52" s="44" t="s">
        <v>7</v>
      </c>
      <c r="E52" s="11" t="s">
        <v>8</v>
      </c>
      <c r="F52" s="7">
        <v>20</v>
      </c>
      <c r="G52" s="7"/>
      <c r="H52" s="7">
        <f>SUM(F52:G52)</f>
        <v>20</v>
      </c>
      <c r="I52" s="7">
        <v>20</v>
      </c>
      <c r="J52" s="7"/>
      <c r="K52" s="7">
        <f>SUM(I52:J52)</f>
        <v>20</v>
      </c>
      <c r="L52" s="7">
        <v>20</v>
      </c>
      <c r="M52" s="7"/>
      <c r="N52" s="7">
        <f>SUM(L52:M52)</f>
        <v>20</v>
      </c>
    </row>
    <row r="53" spans="1:14" ht="15.75" outlineLevel="7" x14ac:dyDescent="0.2">
      <c r="A53" s="43" t="s">
        <v>478</v>
      </c>
      <c r="B53" s="43" t="s">
        <v>476</v>
      </c>
      <c r="C53" s="43" t="s">
        <v>17</v>
      </c>
      <c r="D53" s="43"/>
      <c r="E53" s="10" t="s">
        <v>18</v>
      </c>
      <c r="F53" s="6">
        <f t="shared" ref="F53:N53" si="70">F54</f>
        <v>28</v>
      </c>
      <c r="G53" s="6">
        <f t="shared" si="70"/>
        <v>0</v>
      </c>
      <c r="H53" s="6">
        <f t="shared" si="70"/>
        <v>28</v>
      </c>
      <c r="I53" s="6"/>
      <c r="J53" s="6">
        <f t="shared" si="70"/>
        <v>0</v>
      </c>
      <c r="K53" s="6">
        <f t="shared" si="70"/>
        <v>0</v>
      </c>
      <c r="L53" s="6"/>
      <c r="M53" s="6">
        <f t="shared" si="70"/>
        <v>0</v>
      </c>
      <c r="N53" s="6">
        <f t="shared" si="70"/>
        <v>0</v>
      </c>
    </row>
    <row r="54" spans="1:14" ht="15.75" outlineLevel="7" x14ac:dyDescent="0.2">
      <c r="A54" s="44" t="s">
        <v>478</v>
      </c>
      <c r="B54" s="44" t="s">
        <v>476</v>
      </c>
      <c r="C54" s="44" t="s">
        <v>17</v>
      </c>
      <c r="D54" s="44" t="s">
        <v>7</v>
      </c>
      <c r="E54" s="11" t="s">
        <v>8</v>
      </c>
      <c r="F54" s="7">
        <v>28</v>
      </c>
      <c r="G54" s="7"/>
      <c r="H54" s="7">
        <f>SUM(F54:G54)</f>
        <v>28</v>
      </c>
      <c r="I54" s="7"/>
      <c r="J54" s="7"/>
      <c r="K54" s="7">
        <f>SUM(I54:J54)</f>
        <v>0</v>
      </c>
      <c r="L54" s="7"/>
      <c r="M54" s="7"/>
      <c r="N54" s="7">
        <f>SUM(L54:M54)</f>
        <v>0</v>
      </c>
    </row>
    <row r="55" spans="1:14" ht="15.75" outlineLevel="7" x14ac:dyDescent="0.2">
      <c r="A55" s="44"/>
      <c r="B55" s="44"/>
      <c r="C55" s="44"/>
      <c r="D55" s="44"/>
      <c r="E55" s="11"/>
      <c r="F55" s="7"/>
      <c r="G55" s="7"/>
      <c r="H55" s="7"/>
      <c r="I55" s="7"/>
      <c r="J55" s="7"/>
      <c r="K55" s="7"/>
      <c r="L55" s="7"/>
      <c r="M55" s="7"/>
      <c r="N55" s="7"/>
    </row>
    <row r="56" spans="1:14" ht="15.75" x14ac:dyDescent="0.2">
      <c r="A56" s="43" t="s">
        <v>482</v>
      </c>
      <c r="B56" s="43"/>
      <c r="C56" s="43"/>
      <c r="D56" s="43"/>
      <c r="E56" s="10" t="s">
        <v>483</v>
      </c>
      <c r="F56" s="6">
        <f t="shared" ref="F56:N56" si="71">F57+F168+F211+F285+F422+F444+F489+F496+F543</f>
        <v>2206045.5441899998</v>
      </c>
      <c r="G56" s="6">
        <f t="shared" si="71"/>
        <v>222534.16594999997</v>
      </c>
      <c r="H56" s="6">
        <f t="shared" si="71"/>
        <v>2428579.7101399992</v>
      </c>
      <c r="I56" s="6">
        <f t="shared" si="71"/>
        <v>1027248.38787</v>
      </c>
      <c r="J56" s="6">
        <f t="shared" si="71"/>
        <v>44949.7</v>
      </c>
      <c r="K56" s="6">
        <f t="shared" si="71"/>
        <v>1072198.0878699999</v>
      </c>
      <c r="L56" s="6">
        <f t="shared" si="71"/>
        <v>906244.51446999994</v>
      </c>
      <c r="M56" s="6">
        <f t="shared" si="71"/>
        <v>324.09999999999997</v>
      </c>
      <c r="N56" s="6">
        <f t="shared" si="71"/>
        <v>906568.61446999991</v>
      </c>
    </row>
    <row r="57" spans="1:14" ht="15.75" x14ac:dyDescent="0.2">
      <c r="A57" s="43" t="s">
        <v>482</v>
      </c>
      <c r="B57" s="43" t="s">
        <v>468</v>
      </c>
      <c r="C57" s="43"/>
      <c r="D57" s="43"/>
      <c r="E57" s="51" t="s">
        <v>469</v>
      </c>
      <c r="F57" s="6">
        <f>F58+F62+F92+F102+F106+F98</f>
        <v>219965.33881000004</v>
      </c>
      <c r="G57" s="6">
        <f t="shared" ref="G57:H57" si="72">G58+G62+G92+G102+G106+G98</f>
        <v>195011.28999999998</v>
      </c>
      <c r="H57" s="6">
        <f t="shared" si="72"/>
        <v>414976.62880999997</v>
      </c>
      <c r="I57" s="6">
        <f t="shared" ref="I57:L57" si="73">I58+I62+I92+I102+I106+I98</f>
        <v>213235.40000000002</v>
      </c>
      <c r="J57" s="6">
        <f t="shared" ref="J57" si="74">J58+J62+J92+J102+J106+J98</f>
        <v>45012.4</v>
      </c>
      <c r="K57" s="6">
        <f t="shared" ref="K57" si="75">K58+K62+K92+K102+K106+K98</f>
        <v>258247.8</v>
      </c>
      <c r="L57" s="6">
        <f t="shared" si="73"/>
        <v>248614.59999999998</v>
      </c>
      <c r="M57" s="6">
        <f t="shared" ref="M57" si="76">M58+M62+M92+M102+M106+M98</f>
        <v>316.2</v>
      </c>
      <c r="N57" s="6">
        <f t="shared" ref="N57" si="77">N58+N62+N92+N102+N106+N98</f>
        <v>248930.8</v>
      </c>
    </row>
    <row r="58" spans="1:14" ht="31.5" outlineLevel="1" x14ac:dyDescent="0.2">
      <c r="A58" s="43" t="s">
        <v>482</v>
      </c>
      <c r="B58" s="43" t="s">
        <v>484</v>
      </c>
      <c r="C58" s="43"/>
      <c r="D58" s="43"/>
      <c r="E58" s="10" t="s">
        <v>485</v>
      </c>
      <c r="F58" s="6">
        <f t="shared" ref="F58:N59" si="78">F59</f>
        <v>3882.9</v>
      </c>
      <c r="G58" s="6">
        <f t="shared" si="78"/>
        <v>0</v>
      </c>
      <c r="H58" s="6">
        <f t="shared" si="78"/>
        <v>3882.9</v>
      </c>
      <c r="I58" s="6">
        <f t="shared" si="78"/>
        <v>4038.4</v>
      </c>
      <c r="J58" s="6">
        <f t="shared" si="78"/>
        <v>0</v>
      </c>
      <c r="K58" s="6">
        <f t="shared" si="78"/>
        <v>4038.4</v>
      </c>
      <c r="L58" s="6">
        <f t="shared" si="78"/>
        <v>4724.5</v>
      </c>
      <c r="M58" s="6">
        <f t="shared" si="78"/>
        <v>0</v>
      </c>
      <c r="N58" s="6">
        <f t="shared" si="78"/>
        <v>4724.5</v>
      </c>
    </row>
    <row r="59" spans="1:14" ht="15.75" outlineLevel="2" x14ac:dyDescent="0.2">
      <c r="A59" s="43" t="s">
        <v>482</v>
      </c>
      <c r="B59" s="43" t="s">
        <v>484</v>
      </c>
      <c r="C59" s="43" t="s">
        <v>0</v>
      </c>
      <c r="D59" s="43"/>
      <c r="E59" s="10" t="s">
        <v>1</v>
      </c>
      <c r="F59" s="6">
        <f>F60</f>
        <v>3882.9</v>
      </c>
      <c r="G59" s="6">
        <f t="shared" si="78"/>
        <v>0</v>
      </c>
      <c r="H59" s="6">
        <f t="shared" si="78"/>
        <v>3882.9</v>
      </c>
      <c r="I59" s="6">
        <f t="shared" si="78"/>
        <v>4038.4</v>
      </c>
      <c r="J59" s="6">
        <f t="shared" si="78"/>
        <v>0</v>
      </c>
      <c r="K59" s="6">
        <f t="shared" si="78"/>
        <v>4038.4</v>
      </c>
      <c r="L59" s="6">
        <f t="shared" si="78"/>
        <v>4724.5</v>
      </c>
      <c r="M59" s="6">
        <f t="shared" si="78"/>
        <v>0</v>
      </c>
      <c r="N59" s="6">
        <f t="shared" si="78"/>
        <v>4724.5</v>
      </c>
    </row>
    <row r="60" spans="1:14" ht="15.75" outlineLevel="3" x14ac:dyDescent="0.2">
      <c r="A60" s="43" t="s">
        <v>482</v>
      </c>
      <c r="B60" s="43" t="s">
        <v>484</v>
      </c>
      <c r="C60" s="43" t="s">
        <v>21</v>
      </c>
      <c r="D60" s="43"/>
      <c r="E60" s="10" t="s">
        <v>413</v>
      </c>
      <c r="F60" s="6">
        <f t="shared" ref="F60:N60" si="79">F61</f>
        <v>3882.9</v>
      </c>
      <c r="G60" s="6">
        <f t="shared" si="79"/>
        <v>0</v>
      </c>
      <c r="H60" s="6">
        <f t="shared" si="79"/>
        <v>3882.9</v>
      </c>
      <c r="I60" s="6">
        <f t="shared" ref="I60:L60" si="80">I61</f>
        <v>4038.4</v>
      </c>
      <c r="J60" s="6">
        <f t="shared" si="79"/>
        <v>0</v>
      </c>
      <c r="K60" s="6">
        <f t="shared" si="79"/>
        <v>4038.4</v>
      </c>
      <c r="L60" s="6">
        <f t="shared" si="80"/>
        <v>4724.5</v>
      </c>
      <c r="M60" s="6">
        <f t="shared" si="79"/>
        <v>0</v>
      </c>
      <c r="N60" s="6">
        <f t="shared" si="79"/>
        <v>4724.5</v>
      </c>
    </row>
    <row r="61" spans="1:14" ht="47.25" outlineLevel="7" x14ac:dyDescent="0.2">
      <c r="A61" s="44" t="s">
        <v>482</v>
      </c>
      <c r="B61" s="44" t="s">
        <v>484</v>
      </c>
      <c r="C61" s="44" t="s">
        <v>21</v>
      </c>
      <c r="D61" s="44" t="s">
        <v>4</v>
      </c>
      <c r="E61" s="11" t="s">
        <v>5</v>
      </c>
      <c r="F61" s="7">
        <v>3882.9</v>
      </c>
      <c r="G61" s="7"/>
      <c r="H61" s="7">
        <f>SUM(F61:G61)</f>
        <v>3882.9</v>
      </c>
      <c r="I61" s="7">
        <v>4038.4</v>
      </c>
      <c r="J61" s="7"/>
      <c r="K61" s="7">
        <f>SUM(I61:J61)</f>
        <v>4038.4</v>
      </c>
      <c r="L61" s="7">
        <v>4724.5</v>
      </c>
      <c r="M61" s="7"/>
      <c r="N61" s="7">
        <f>SUM(L61:M61)</f>
        <v>4724.5</v>
      </c>
    </row>
    <row r="62" spans="1:14" ht="29.25" customHeight="1" outlineLevel="1" x14ac:dyDescent="0.2">
      <c r="A62" s="43" t="s">
        <v>482</v>
      </c>
      <c r="B62" s="43" t="s">
        <v>486</v>
      </c>
      <c r="C62" s="43"/>
      <c r="D62" s="43"/>
      <c r="E62" s="10" t="s">
        <v>487</v>
      </c>
      <c r="F62" s="6">
        <f>F63+F68</f>
        <v>126777.70000000003</v>
      </c>
      <c r="G62" s="6">
        <f t="shared" ref="G62:H62" si="81">G63+G68</f>
        <v>0</v>
      </c>
      <c r="H62" s="6">
        <f t="shared" si="81"/>
        <v>126777.70000000003</v>
      </c>
      <c r="I62" s="6">
        <f>I63+I68</f>
        <v>131327.6</v>
      </c>
      <c r="J62" s="6">
        <f t="shared" ref="J62" si="82">J63+J68</f>
        <v>0</v>
      </c>
      <c r="K62" s="6">
        <f t="shared" ref="K62" si="83">K63+K68</f>
        <v>131327.6</v>
      </c>
      <c r="L62" s="6">
        <f>L63+L68</f>
        <v>150261.69999999998</v>
      </c>
      <c r="M62" s="6">
        <f t="shared" ref="M62" si="84">M63+M68</f>
        <v>0</v>
      </c>
      <c r="N62" s="6">
        <f t="shared" ref="N62" si="85">N63+N68</f>
        <v>150261.69999999998</v>
      </c>
    </row>
    <row r="63" spans="1:14" ht="31.5" outlineLevel="2" x14ac:dyDescent="0.2">
      <c r="A63" s="43" t="s">
        <v>482</v>
      </c>
      <c r="B63" s="43" t="s">
        <v>486</v>
      </c>
      <c r="C63" s="43" t="s">
        <v>22</v>
      </c>
      <c r="D63" s="43"/>
      <c r="E63" s="10" t="s">
        <v>23</v>
      </c>
      <c r="F63" s="6">
        <f t="shared" ref="F63:N65" si="86">F64</f>
        <v>314.60000000000002</v>
      </c>
      <c r="G63" s="6">
        <f t="shared" si="86"/>
        <v>0</v>
      </c>
      <c r="H63" s="6">
        <f t="shared" si="86"/>
        <v>314.60000000000002</v>
      </c>
      <c r="I63" s="6">
        <f t="shared" ref="I63:I65" si="87">I64</f>
        <v>325.60000000000002</v>
      </c>
      <c r="J63" s="6">
        <f t="shared" si="86"/>
        <v>0</v>
      </c>
      <c r="K63" s="6">
        <f t="shared" si="86"/>
        <v>325.60000000000002</v>
      </c>
      <c r="L63" s="6">
        <f t="shared" ref="L63:L65" si="88">L64</f>
        <v>217.1</v>
      </c>
      <c r="M63" s="6">
        <f t="shared" si="86"/>
        <v>0</v>
      </c>
      <c r="N63" s="6">
        <f t="shared" si="86"/>
        <v>217.1</v>
      </c>
    </row>
    <row r="64" spans="1:14" ht="31.5" outlineLevel="3" x14ac:dyDescent="0.2">
      <c r="A64" s="43" t="s">
        <v>482</v>
      </c>
      <c r="B64" s="43" t="s">
        <v>486</v>
      </c>
      <c r="C64" s="43" t="s">
        <v>24</v>
      </c>
      <c r="D64" s="43"/>
      <c r="E64" s="10" t="s">
        <v>25</v>
      </c>
      <c r="F64" s="6">
        <f t="shared" si="86"/>
        <v>314.60000000000002</v>
      </c>
      <c r="G64" s="6">
        <f t="shared" si="86"/>
        <v>0</v>
      </c>
      <c r="H64" s="6">
        <f t="shared" si="86"/>
        <v>314.60000000000002</v>
      </c>
      <c r="I64" s="6">
        <f t="shared" si="87"/>
        <v>325.60000000000002</v>
      </c>
      <c r="J64" s="6">
        <f t="shared" si="86"/>
        <v>0</v>
      </c>
      <c r="K64" s="6">
        <f t="shared" si="86"/>
        <v>325.60000000000002</v>
      </c>
      <c r="L64" s="6">
        <f t="shared" si="88"/>
        <v>217.1</v>
      </c>
      <c r="M64" s="6">
        <f t="shared" si="86"/>
        <v>0</v>
      </c>
      <c r="N64" s="6">
        <f t="shared" si="86"/>
        <v>217.1</v>
      </c>
    </row>
    <row r="65" spans="1:14" ht="18" customHeight="1" outlineLevel="4" x14ac:dyDescent="0.2">
      <c r="A65" s="43" t="s">
        <v>482</v>
      </c>
      <c r="B65" s="43" t="s">
        <v>486</v>
      </c>
      <c r="C65" s="43" t="s">
        <v>26</v>
      </c>
      <c r="D65" s="43"/>
      <c r="E65" s="10" t="s">
        <v>27</v>
      </c>
      <c r="F65" s="6">
        <f>F66</f>
        <v>314.60000000000002</v>
      </c>
      <c r="G65" s="6">
        <f t="shared" si="86"/>
        <v>0</v>
      </c>
      <c r="H65" s="6">
        <f t="shared" si="86"/>
        <v>314.60000000000002</v>
      </c>
      <c r="I65" s="6">
        <f t="shared" si="87"/>
        <v>325.60000000000002</v>
      </c>
      <c r="J65" s="6">
        <f t="shared" si="86"/>
        <v>0</v>
      </c>
      <c r="K65" s="6">
        <f t="shared" si="86"/>
        <v>325.60000000000002</v>
      </c>
      <c r="L65" s="6">
        <f t="shared" si="88"/>
        <v>217.1</v>
      </c>
      <c r="M65" s="6">
        <f t="shared" si="86"/>
        <v>0</v>
      </c>
      <c r="N65" s="6">
        <f t="shared" si="86"/>
        <v>217.1</v>
      </c>
    </row>
    <row r="66" spans="1:14" ht="47.25" outlineLevel="5" x14ac:dyDescent="0.2">
      <c r="A66" s="43" t="s">
        <v>482</v>
      </c>
      <c r="B66" s="43" t="s">
        <v>486</v>
      </c>
      <c r="C66" s="43" t="s">
        <v>28</v>
      </c>
      <c r="D66" s="43"/>
      <c r="E66" s="10" t="s">
        <v>29</v>
      </c>
      <c r="F66" s="6">
        <f t="shared" ref="F66:N66" si="89">F67</f>
        <v>314.60000000000002</v>
      </c>
      <c r="G66" s="6">
        <f t="shared" si="89"/>
        <v>0</v>
      </c>
      <c r="H66" s="6">
        <f t="shared" si="89"/>
        <v>314.60000000000002</v>
      </c>
      <c r="I66" s="6">
        <f t="shared" si="89"/>
        <v>325.60000000000002</v>
      </c>
      <c r="J66" s="6">
        <f t="shared" si="89"/>
        <v>0</v>
      </c>
      <c r="K66" s="6">
        <f t="shared" si="89"/>
        <v>325.60000000000002</v>
      </c>
      <c r="L66" s="6">
        <f t="shared" si="89"/>
        <v>217.1</v>
      </c>
      <c r="M66" s="6">
        <f t="shared" si="89"/>
        <v>0</v>
      </c>
      <c r="N66" s="6">
        <f t="shared" si="89"/>
        <v>217.1</v>
      </c>
    </row>
    <row r="67" spans="1:14" ht="47.25" outlineLevel="7" x14ac:dyDescent="0.2">
      <c r="A67" s="44" t="s">
        <v>482</v>
      </c>
      <c r="B67" s="44" t="s">
        <v>486</v>
      </c>
      <c r="C67" s="44" t="s">
        <v>28</v>
      </c>
      <c r="D67" s="44" t="s">
        <v>4</v>
      </c>
      <c r="E67" s="11" t="s">
        <v>5</v>
      </c>
      <c r="F67" s="7">
        <v>314.60000000000002</v>
      </c>
      <c r="G67" s="7"/>
      <c r="H67" s="7">
        <f>SUM(F67:G67)</f>
        <v>314.60000000000002</v>
      </c>
      <c r="I67" s="7">
        <v>325.60000000000002</v>
      </c>
      <c r="J67" s="7"/>
      <c r="K67" s="7">
        <f>SUM(I67:J67)</f>
        <v>325.60000000000002</v>
      </c>
      <c r="L67" s="7">
        <v>217.1</v>
      </c>
      <c r="M67" s="7"/>
      <c r="N67" s="7">
        <f>SUM(L67:M67)</f>
        <v>217.1</v>
      </c>
    </row>
    <row r="68" spans="1:14" ht="31.5" outlineLevel="2" x14ac:dyDescent="0.2">
      <c r="A68" s="43" t="s">
        <v>482</v>
      </c>
      <c r="B68" s="43" t="s">
        <v>486</v>
      </c>
      <c r="C68" s="43" t="s">
        <v>30</v>
      </c>
      <c r="D68" s="43"/>
      <c r="E68" s="10" t="s">
        <v>31</v>
      </c>
      <c r="F68" s="6">
        <f t="shared" ref="F68:N69" si="90">F69</f>
        <v>126463.10000000002</v>
      </c>
      <c r="G68" s="6">
        <f t="shared" si="90"/>
        <v>0</v>
      </c>
      <c r="H68" s="6">
        <f t="shared" si="90"/>
        <v>126463.10000000002</v>
      </c>
      <c r="I68" s="6">
        <f t="shared" ref="I68:I69" si="91">I69</f>
        <v>131002</v>
      </c>
      <c r="J68" s="6">
        <f t="shared" si="90"/>
        <v>0</v>
      </c>
      <c r="K68" s="6">
        <f t="shared" si="90"/>
        <v>131002</v>
      </c>
      <c r="L68" s="6">
        <f t="shared" ref="L68:L69" si="92">L69</f>
        <v>150044.59999999998</v>
      </c>
      <c r="M68" s="6">
        <f t="shared" si="90"/>
        <v>0</v>
      </c>
      <c r="N68" s="6">
        <f t="shared" si="90"/>
        <v>150044.59999999998</v>
      </c>
    </row>
    <row r="69" spans="1:14" ht="32.25" customHeight="1" outlineLevel="3" x14ac:dyDescent="0.2">
      <c r="A69" s="43" t="s">
        <v>482</v>
      </c>
      <c r="B69" s="43" t="s">
        <v>486</v>
      </c>
      <c r="C69" s="43" t="s">
        <v>32</v>
      </c>
      <c r="D69" s="43"/>
      <c r="E69" s="10" t="s">
        <v>33</v>
      </c>
      <c r="F69" s="6">
        <f t="shared" si="90"/>
        <v>126463.10000000002</v>
      </c>
      <c r="G69" s="6">
        <f t="shared" si="90"/>
        <v>0</v>
      </c>
      <c r="H69" s="6">
        <f t="shared" si="90"/>
        <v>126463.10000000002</v>
      </c>
      <c r="I69" s="6">
        <f t="shared" si="91"/>
        <v>131002</v>
      </c>
      <c r="J69" s="6">
        <f t="shared" si="90"/>
        <v>0</v>
      </c>
      <c r="K69" s="6">
        <f t="shared" si="90"/>
        <v>131002</v>
      </c>
      <c r="L69" s="6">
        <f t="shared" si="92"/>
        <v>150044.59999999998</v>
      </c>
      <c r="M69" s="6">
        <f t="shared" si="90"/>
        <v>0</v>
      </c>
      <c r="N69" s="6">
        <f t="shared" si="90"/>
        <v>150044.59999999998</v>
      </c>
    </row>
    <row r="70" spans="1:14" ht="31.5" outlineLevel="4" x14ac:dyDescent="0.2">
      <c r="A70" s="43" t="s">
        <v>482</v>
      </c>
      <c r="B70" s="43" t="s">
        <v>486</v>
      </c>
      <c r="C70" s="43" t="s">
        <v>34</v>
      </c>
      <c r="D70" s="43"/>
      <c r="E70" s="10" t="s">
        <v>35</v>
      </c>
      <c r="F70" s="6">
        <f>F71+F76+F78+F80+F82+F85+F88+F90</f>
        <v>126463.10000000002</v>
      </c>
      <c r="G70" s="6">
        <f t="shared" ref="G70:H70" si="93">G71+G76+G78+G80+G82+G85+G88+G90</f>
        <v>0</v>
      </c>
      <c r="H70" s="6">
        <f t="shared" si="93"/>
        <v>126463.10000000002</v>
      </c>
      <c r="I70" s="6">
        <f t="shared" ref="I70:L70" si="94">I71+I76+I78+I80+I82+I85+I88+I90</f>
        <v>131002</v>
      </c>
      <c r="J70" s="6">
        <f t="shared" ref="J70" si="95">J71+J76+J78+J80+J82+J85+J88+J90</f>
        <v>0</v>
      </c>
      <c r="K70" s="6">
        <f t="shared" ref="K70" si="96">K71+K76+K78+K80+K82+K85+K88+K90</f>
        <v>131002</v>
      </c>
      <c r="L70" s="6">
        <f t="shared" si="94"/>
        <v>150044.59999999998</v>
      </c>
      <c r="M70" s="6">
        <f t="shared" ref="M70" si="97">M71+M76+M78+M80+M82+M85+M88+M90</f>
        <v>0</v>
      </c>
      <c r="N70" s="6">
        <f t="shared" ref="N70" si="98">N71+N76+N78+N80+N82+N85+N88+N90</f>
        <v>150044.59999999998</v>
      </c>
    </row>
    <row r="71" spans="1:14" ht="15.75" outlineLevel="5" x14ac:dyDescent="0.2">
      <c r="A71" s="43" t="s">
        <v>482</v>
      </c>
      <c r="B71" s="43" t="s">
        <v>486</v>
      </c>
      <c r="C71" s="43" t="s">
        <v>36</v>
      </c>
      <c r="D71" s="43"/>
      <c r="E71" s="10" t="s">
        <v>37</v>
      </c>
      <c r="F71" s="6">
        <f>F72+F73+F75+F74</f>
        <v>119048.00000000001</v>
      </c>
      <c r="G71" s="6">
        <f t="shared" ref="G71:H71" si="99">G72+G73+G75+G74</f>
        <v>0</v>
      </c>
      <c r="H71" s="6">
        <f t="shared" si="99"/>
        <v>119048.00000000001</v>
      </c>
      <c r="I71" s="6">
        <f t="shared" ref="I71:L71" si="100">I72+I73+I75+I74</f>
        <v>123362.3</v>
      </c>
      <c r="J71" s="6">
        <f t="shared" ref="J71" si="101">J72+J73+J75+J74</f>
        <v>0</v>
      </c>
      <c r="K71" s="6">
        <f t="shared" ref="K71" si="102">K72+K73+K75+K74</f>
        <v>123362.3</v>
      </c>
      <c r="L71" s="6">
        <f t="shared" si="100"/>
        <v>142404.9</v>
      </c>
      <c r="M71" s="6">
        <f t="shared" ref="M71" si="103">M72+M73+M75+M74</f>
        <v>0</v>
      </c>
      <c r="N71" s="6">
        <f t="shared" ref="N71" si="104">N72+N73+N75+N74</f>
        <v>142404.9</v>
      </c>
    </row>
    <row r="72" spans="1:14" ht="47.25" outlineLevel="7" x14ac:dyDescent="0.2">
      <c r="A72" s="44" t="s">
        <v>482</v>
      </c>
      <c r="B72" s="44" t="s">
        <v>486</v>
      </c>
      <c r="C72" s="44" t="s">
        <v>36</v>
      </c>
      <c r="D72" s="44" t="s">
        <v>4</v>
      </c>
      <c r="E72" s="11" t="s">
        <v>5</v>
      </c>
      <c r="F72" s="7">
        <v>107767.1</v>
      </c>
      <c r="G72" s="7"/>
      <c r="H72" s="7">
        <f t="shared" ref="H72:H75" si="105">SUM(F72:G72)</f>
        <v>107767.1</v>
      </c>
      <c r="I72" s="7">
        <v>112081.4</v>
      </c>
      <c r="J72" s="7"/>
      <c r="K72" s="7">
        <f t="shared" ref="K72:K75" si="106">SUM(I72:J72)</f>
        <v>112081.4</v>
      </c>
      <c r="L72" s="7">
        <v>131124</v>
      </c>
      <c r="M72" s="7"/>
      <c r="N72" s="7">
        <f t="shared" ref="N72:N75" si="107">SUM(L72:M72)</f>
        <v>131124</v>
      </c>
    </row>
    <row r="73" spans="1:14" ht="15.75" outlineLevel="7" x14ac:dyDescent="0.2">
      <c r="A73" s="44" t="s">
        <v>482</v>
      </c>
      <c r="B73" s="44" t="s">
        <v>486</v>
      </c>
      <c r="C73" s="44" t="s">
        <v>36</v>
      </c>
      <c r="D73" s="44" t="s">
        <v>7</v>
      </c>
      <c r="E73" s="11" t="s">
        <v>8</v>
      </c>
      <c r="F73" s="7">
        <v>10741.6</v>
      </c>
      <c r="G73" s="7"/>
      <c r="H73" s="7">
        <f t="shared" si="105"/>
        <v>10741.6</v>
      </c>
      <c r="I73" s="7">
        <v>10741.6</v>
      </c>
      <c r="J73" s="7"/>
      <c r="K73" s="7">
        <f t="shared" si="106"/>
        <v>10741.6</v>
      </c>
      <c r="L73" s="7">
        <v>10741.6</v>
      </c>
      <c r="M73" s="7"/>
      <c r="N73" s="7">
        <f t="shared" si="107"/>
        <v>10741.6</v>
      </c>
    </row>
    <row r="74" spans="1:14" ht="31.5" outlineLevel="7" x14ac:dyDescent="0.2">
      <c r="A74" s="44" t="s">
        <v>482</v>
      </c>
      <c r="B74" s="44" t="s">
        <v>486</v>
      </c>
      <c r="C74" s="44" t="s">
        <v>36</v>
      </c>
      <c r="D74" s="44" t="s">
        <v>65</v>
      </c>
      <c r="E74" s="11" t="s">
        <v>66</v>
      </c>
      <c r="F74" s="7">
        <v>260</v>
      </c>
      <c r="G74" s="7"/>
      <c r="H74" s="7">
        <f t="shared" si="105"/>
        <v>260</v>
      </c>
      <c r="I74" s="7">
        <v>260</v>
      </c>
      <c r="J74" s="7"/>
      <c r="K74" s="7">
        <f t="shared" si="106"/>
        <v>260</v>
      </c>
      <c r="L74" s="7">
        <v>260</v>
      </c>
      <c r="M74" s="7"/>
      <c r="N74" s="7">
        <f t="shared" si="107"/>
        <v>260</v>
      </c>
    </row>
    <row r="75" spans="1:14" ht="15.75" outlineLevel="7" x14ac:dyDescent="0.2">
      <c r="A75" s="44" t="s">
        <v>482</v>
      </c>
      <c r="B75" s="44" t="s">
        <v>486</v>
      </c>
      <c r="C75" s="44" t="s">
        <v>36</v>
      </c>
      <c r="D75" s="44" t="s">
        <v>15</v>
      </c>
      <c r="E75" s="11" t="s">
        <v>16</v>
      </c>
      <c r="F75" s="7">
        <v>279.3</v>
      </c>
      <c r="G75" s="7"/>
      <c r="H75" s="7">
        <f t="shared" si="105"/>
        <v>279.3</v>
      </c>
      <c r="I75" s="7">
        <v>279.3</v>
      </c>
      <c r="J75" s="7"/>
      <c r="K75" s="7">
        <f t="shared" si="106"/>
        <v>279.3</v>
      </c>
      <c r="L75" s="7">
        <v>279.3</v>
      </c>
      <c r="M75" s="7"/>
      <c r="N75" s="7">
        <f t="shared" si="107"/>
        <v>279.3</v>
      </c>
    </row>
    <row r="76" spans="1:14" ht="15.75" outlineLevel="5" x14ac:dyDescent="0.2">
      <c r="A76" s="43" t="s">
        <v>482</v>
      </c>
      <c r="B76" s="43" t="s">
        <v>486</v>
      </c>
      <c r="C76" s="43" t="s">
        <v>38</v>
      </c>
      <c r="D76" s="43"/>
      <c r="E76" s="10" t="s">
        <v>10</v>
      </c>
      <c r="F76" s="6">
        <f t="shared" ref="F76:N76" si="108">F77</f>
        <v>720</v>
      </c>
      <c r="G76" s="6">
        <f t="shared" si="108"/>
        <v>0</v>
      </c>
      <c r="H76" s="6">
        <f t="shared" si="108"/>
        <v>720</v>
      </c>
      <c r="I76" s="6">
        <f t="shared" si="108"/>
        <v>720</v>
      </c>
      <c r="J76" s="6">
        <f t="shared" si="108"/>
        <v>0</v>
      </c>
      <c r="K76" s="6">
        <f t="shared" si="108"/>
        <v>720</v>
      </c>
      <c r="L76" s="6">
        <f t="shared" si="108"/>
        <v>720</v>
      </c>
      <c r="M76" s="6">
        <f t="shared" si="108"/>
        <v>0</v>
      </c>
      <c r="N76" s="6">
        <f t="shared" si="108"/>
        <v>720</v>
      </c>
    </row>
    <row r="77" spans="1:14" ht="15.75" outlineLevel="7" x14ac:dyDescent="0.2">
      <c r="A77" s="44" t="s">
        <v>482</v>
      </c>
      <c r="B77" s="44" t="s">
        <v>486</v>
      </c>
      <c r="C77" s="44" t="s">
        <v>38</v>
      </c>
      <c r="D77" s="44" t="s">
        <v>7</v>
      </c>
      <c r="E77" s="11" t="s">
        <v>8</v>
      </c>
      <c r="F77" s="7">
        <v>720</v>
      </c>
      <c r="G77" s="7"/>
      <c r="H77" s="7">
        <f>SUM(F77:G77)</f>
        <v>720</v>
      </c>
      <c r="I77" s="7">
        <v>720</v>
      </c>
      <c r="J77" s="7"/>
      <c r="K77" s="7">
        <f>SUM(I77:J77)</f>
        <v>720</v>
      </c>
      <c r="L77" s="7">
        <v>720</v>
      </c>
      <c r="M77" s="7"/>
      <c r="N77" s="7">
        <f>SUM(L77:M77)</f>
        <v>720</v>
      </c>
    </row>
    <row r="78" spans="1:14" ht="47.25" outlineLevel="5" x14ac:dyDescent="0.2">
      <c r="A78" s="43" t="s">
        <v>482</v>
      </c>
      <c r="B78" s="43" t="s">
        <v>486</v>
      </c>
      <c r="C78" s="43" t="s">
        <v>39</v>
      </c>
      <c r="D78" s="43"/>
      <c r="E78" s="10" t="s">
        <v>488</v>
      </c>
      <c r="F78" s="6">
        <f t="shared" ref="F78:N78" si="109">F79</f>
        <v>19.7</v>
      </c>
      <c r="G78" s="6">
        <f t="shared" si="109"/>
        <v>0</v>
      </c>
      <c r="H78" s="6">
        <f t="shared" si="109"/>
        <v>19.7</v>
      </c>
      <c r="I78" s="6">
        <f t="shared" si="109"/>
        <v>20.5</v>
      </c>
      <c r="J78" s="6">
        <f t="shared" si="109"/>
        <v>0</v>
      </c>
      <c r="K78" s="6">
        <f t="shared" si="109"/>
        <v>20.5</v>
      </c>
      <c r="L78" s="6">
        <f t="shared" si="109"/>
        <v>20.5</v>
      </c>
      <c r="M78" s="6">
        <f t="shared" si="109"/>
        <v>0</v>
      </c>
      <c r="N78" s="6">
        <f t="shared" si="109"/>
        <v>20.5</v>
      </c>
    </row>
    <row r="79" spans="1:14" ht="47.25" outlineLevel="7" x14ac:dyDescent="0.2">
      <c r="A79" s="44" t="s">
        <v>482</v>
      </c>
      <c r="B79" s="44" t="s">
        <v>486</v>
      </c>
      <c r="C79" s="44" t="s">
        <v>39</v>
      </c>
      <c r="D79" s="44" t="s">
        <v>4</v>
      </c>
      <c r="E79" s="11" t="s">
        <v>5</v>
      </c>
      <c r="F79" s="7">
        <v>19.7</v>
      </c>
      <c r="G79" s="7"/>
      <c r="H79" s="7">
        <f>SUM(F79:G79)</f>
        <v>19.7</v>
      </c>
      <c r="I79" s="7">
        <v>20.5</v>
      </c>
      <c r="J79" s="7"/>
      <c r="K79" s="7">
        <f>SUM(I79:J79)</f>
        <v>20.5</v>
      </c>
      <c r="L79" s="7">
        <v>20.5</v>
      </c>
      <c r="M79" s="7"/>
      <c r="N79" s="7">
        <f>SUM(L79:M79)</f>
        <v>20.5</v>
      </c>
    </row>
    <row r="80" spans="1:14" ht="15.75" outlineLevel="5" x14ac:dyDescent="0.2">
      <c r="A80" s="43" t="s">
        <v>482</v>
      </c>
      <c r="B80" s="43" t="s">
        <v>486</v>
      </c>
      <c r="C80" s="43" t="s">
        <v>40</v>
      </c>
      <c r="D80" s="43"/>
      <c r="E80" s="10" t="s">
        <v>41</v>
      </c>
      <c r="F80" s="6">
        <f t="shared" ref="F80:N80" si="110">F81</f>
        <v>154.5</v>
      </c>
      <c r="G80" s="6">
        <f t="shared" si="110"/>
        <v>0</v>
      </c>
      <c r="H80" s="6">
        <f t="shared" si="110"/>
        <v>154.5</v>
      </c>
      <c r="I80" s="6">
        <f t="shared" si="110"/>
        <v>154.5</v>
      </c>
      <c r="J80" s="6">
        <f t="shared" si="110"/>
        <v>0</v>
      </c>
      <c r="K80" s="6">
        <f t="shared" si="110"/>
        <v>154.5</v>
      </c>
      <c r="L80" s="6">
        <f t="shared" si="110"/>
        <v>154.5</v>
      </c>
      <c r="M80" s="6">
        <f t="shared" si="110"/>
        <v>0</v>
      </c>
      <c r="N80" s="6">
        <f t="shared" si="110"/>
        <v>154.5</v>
      </c>
    </row>
    <row r="81" spans="1:14" ht="15.75" outlineLevel="7" x14ac:dyDescent="0.2">
      <c r="A81" s="44" t="s">
        <v>482</v>
      </c>
      <c r="B81" s="44" t="s">
        <v>486</v>
      </c>
      <c r="C81" s="44" t="s">
        <v>40</v>
      </c>
      <c r="D81" s="44" t="s">
        <v>7</v>
      </c>
      <c r="E81" s="11" t="s">
        <v>8</v>
      </c>
      <c r="F81" s="7">
        <v>154.5</v>
      </c>
      <c r="G81" s="7"/>
      <c r="H81" s="7">
        <f>SUM(F81:G81)</f>
        <v>154.5</v>
      </c>
      <c r="I81" s="7">
        <v>154.5</v>
      </c>
      <c r="J81" s="7"/>
      <c r="K81" s="7">
        <f>SUM(I81:J81)</f>
        <v>154.5</v>
      </c>
      <c r="L81" s="7">
        <v>154.5</v>
      </c>
      <c r="M81" s="7"/>
      <c r="N81" s="7">
        <f>SUM(L81:M81)</f>
        <v>154.5</v>
      </c>
    </row>
    <row r="82" spans="1:14" ht="31.5" outlineLevel="5" x14ac:dyDescent="0.2">
      <c r="A82" s="43" t="s">
        <v>482</v>
      </c>
      <c r="B82" s="43" t="s">
        <v>486</v>
      </c>
      <c r="C82" s="43" t="s">
        <v>42</v>
      </c>
      <c r="D82" s="43"/>
      <c r="E82" s="10" t="s">
        <v>43</v>
      </c>
      <c r="F82" s="6">
        <f>F83+F84</f>
        <v>418.8</v>
      </c>
      <c r="G82" s="6">
        <f t="shared" ref="G82:H82" si="111">G83+G84</f>
        <v>0</v>
      </c>
      <c r="H82" s="6">
        <f t="shared" si="111"/>
        <v>418.8</v>
      </c>
      <c r="I82" s="6">
        <f t="shared" ref="I82:L82" si="112">I83+I84</f>
        <v>433.4</v>
      </c>
      <c r="J82" s="6">
        <f t="shared" ref="J82" si="113">J83+J84</f>
        <v>0</v>
      </c>
      <c r="K82" s="6">
        <f t="shared" ref="K82" si="114">K83+K84</f>
        <v>433.4</v>
      </c>
      <c r="L82" s="6">
        <f t="shared" si="112"/>
        <v>433.4</v>
      </c>
      <c r="M82" s="6">
        <f t="shared" ref="M82" si="115">M83+M84</f>
        <v>0</v>
      </c>
      <c r="N82" s="6">
        <f t="shared" ref="N82" si="116">N83+N84</f>
        <v>433.4</v>
      </c>
    </row>
    <row r="83" spans="1:14" ht="47.25" outlineLevel="7" x14ac:dyDescent="0.2">
      <c r="A83" s="44" t="s">
        <v>482</v>
      </c>
      <c r="B83" s="44" t="s">
        <v>486</v>
      </c>
      <c r="C83" s="44" t="s">
        <v>42</v>
      </c>
      <c r="D83" s="44" t="s">
        <v>4</v>
      </c>
      <c r="E83" s="11" t="s">
        <v>5</v>
      </c>
      <c r="F83" s="7">
        <v>298.8</v>
      </c>
      <c r="G83" s="7"/>
      <c r="H83" s="7">
        <f t="shared" ref="H83:H84" si="117">SUM(F83:G83)</f>
        <v>298.8</v>
      </c>
      <c r="I83" s="7">
        <v>313.39999999999998</v>
      </c>
      <c r="J83" s="7"/>
      <c r="K83" s="7">
        <f t="shared" ref="K83:K84" si="118">SUM(I83:J83)</f>
        <v>313.39999999999998</v>
      </c>
      <c r="L83" s="7">
        <v>313.39999999999998</v>
      </c>
      <c r="M83" s="7"/>
      <c r="N83" s="7">
        <f t="shared" ref="N83:N84" si="119">SUM(L83:M83)</f>
        <v>313.39999999999998</v>
      </c>
    </row>
    <row r="84" spans="1:14" ht="15.75" outlineLevel="7" x14ac:dyDescent="0.2">
      <c r="A84" s="44" t="s">
        <v>482</v>
      </c>
      <c r="B84" s="44" t="s">
        <v>486</v>
      </c>
      <c r="C84" s="44" t="s">
        <v>42</v>
      </c>
      <c r="D84" s="44" t="s">
        <v>7</v>
      </c>
      <c r="E84" s="11" t="s">
        <v>8</v>
      </c>
      <c r="F84" s="7">
        <v>120</v>
      </c>
      <c r="G84" s="7"/>
      <c r="H84" s="7">
        <f t="shared" si="117"/>
        <v>120</v>
      </c>
      <c r="I84" s="7">
        <v>120</v>
      </c>
      <c r="J84" s="7"/>
      <c r="K84" s="7">
        <f t="shared" si="118"/>
        <v>120</v>
      </c>
      <c r="L84" s="7">
        <v>120</v>
      </c>
      <c r="M84" s="7"/>
      <c r="N84" s="7">
        <f t="shared" si="119"/>
        <v>120</v>
      </c>
    </row>
    <row r="85" spans="1:14" ht="31.5" outlineLevel="5" x14ac:dyDescent="0.2">
      <c r="A85" s="43" t="s">
        <v>482</v>
      </c>
      <c r="B85" s="43" t="s">
        <v>486</v>
      </c>
      <c r="C85" s="43" t="s">
        <v>731</v>
      </c>
      <c r="D85" s="43"/>
      <c r="E85" s="10" t="s">
        <v>433</v>
      </c>
      <c r="F85" s="6">
        <f>F86+F87</f>
        <v>5584.5</v>
      </c>
      <c r="G85" s="6">
        <f t="shared" ref="G85:H85" si="120">G86+G87</f>
        <v>0</v>
      </c>
      <c r="H85" s="6">
        <f t="shared" si="120"/>
        <v>5584.5</v>
      </c>
      <c r="I85" s="6">
        <f t="shared" ref="I85:L85" si="121">I86+I87</f>
        <v>5775.4</v>
      </c>
      <c r="J85" s="6">
        <f t="shared" ref="J85" si="122">J86+J87</f>
        <v>0</v>
      </c>
      <c r="K85" s="6">
        <f t="shared" ref="K85" si="123">K86+K87</f>
        <v>5775.4</v>
      </c>
      <c r="L85" s="6">
        <f t="shared" si="121"/>
        <v>5775.4</v>
      </c>
      <c r="M85" s="6">
        <f t="shared" ref="M85" si="124">M86+M87</f>
        <v>0</v>
      </c>
      <c r="N85" s="6">
        <f t="shared" ref="N85" si="125">N86+N87</f>
        <v>5775.4</v>
      </c>
    </row>
    <row r="86" spans="1:14" ht="47.25" outlineLevel="7" x14ac:dyDescent="0.2">
      <c r="A86" s="44" t="s">
        <v>482</v>
      </c>
      <c r="B86" s="44" t="s">
        <v>486</v>
      </c>
      <c r="C86" s="44" t="s">
        <v>731</v>
      </c>
      <c r="D86" s="44" t="s">
        <v>4</v>
      </c>
      <c r="E86" s="11" t="s">
        <v>5</v>
      </c>
      <c r="F86" s="7">
        <v>5489.5</v>
      </c>
      <c r="G86" s="7"/>
      <c r="H86" s="7">
        <f t="shared" ref="H86:H87" si="126">SUM(F86:G86)</f>
        <v>5489.5</v>
      </c>
      <c r="I86" s="7">
        <v>5680.4</v>
      </c>
      <c r="J86" s="7"/>
      <c r="K86" s="7">
        <f t="shared" ref="K86:K87" si="127">SUM(I86:J86)</f>
        <v>5680.4</v>
      </c>
      <c r="L86" s="7">
        <v>5680.4</v>
      </c>
      <c r="M86" s="7"/>
      <c r="N86" s="7">
        <f t="shared" ref="N86:N87" si="128">SUM(L86:M86)</f>
        <v>5680.4</v>
      </c>
    </row>
    <row r="87" spans="1:14" ht="15.75" outlineLevel="7" x14ac:dyDescent="0.2">
      <c r="A87" s="44" t="s">
        <v>482</v>
      </c>
      <c r="B87" s="44" t="s">
        <v>486</v>
      </c>
      <c r="C87" s="44" t="s">
        <v>731</v>
      </c>
      <c r="D87" s="44" t="s">
        <v>7</v>
      </c>
      <c r="E87" s="11" t="s">
        <v>8</v>
      </c>
      <c r="F87" s="7">
        <v>95</v>
      </c>
      <c r="G87" s="7"/>
      <c r="H87" s="7">
        <f t="shared" si="126"/>
        <v>95</v>
      </c>
      <c r="I87" s="7">
        <v>95</v>
      </c>
      <c r="J87" s="7"/>
      <c r="K87" s="7">
        <f t="shared" si="127"/>
        <v>95</v>
      </c>
      <c r="L87" s="7">
        <v>95</v>
      </c>
      <c r="M87" s="7"/>
      <c r="N87" s="7">
        <f t="shared" si="128"/>
        <v>95</v>
      </c>
    </row>
    <row r="88" spans="1:14" ht="47.25" outlineLevel="5" x14ac:dyDescent="0.2">
      <c r="A88" s="43" t="s">
        <v>482</v>
      </c>
      <c r="B88" s="43" t="s">
        <v>486</v>
      </c>
      <c r="C88" s="43" t="s">
        <v>44</v>
      </c>
      <c r="D88" s="43"/>
      <c r="E88" s="10" t="s">
        <v>45</v>
      </c>
      <c r="F88" s="6">
        <f t="shared" ref="F88:N88" si="129">F89</f>
        <v>0.6</v>
      </c>
      <c r="G88" s="6">
        <f t="shared" si="129"/>
        <v>0</v>
      </c>
      <c r="H88" s="6">
        <f t="shared" si="129"/>
        <v>0.6</v>
      </c>
      <c r="I88" s="6">
        <f t="shared" si="129"/>
        <v>0.6</v>
      </c>
      <c r="J88" s="6">
        <f t="shared" si="129"/>
        <v>0</v>
      </c>
      <c r="K88" s="6">
        <f t="shared" si="129"/>
        <v>0.6</v>
      </c>
      <c r="L88" s="6">
        <f t="shared" si="129"/>
        <v>0.6</v>
      </c>
      <c r="M88" s="6">
        <f t="shared" si="129"/>
        <v>0</v>
      </c>
      <c r="N88" s="6">
        <f t="shared" si="129"/>
        <v>0.6</v>
      </c>
    </row>
    <row r="89" spans="1:14" ht="47.25" outlineLevel="7" x14ac:dyDescent="0.2">
      <c r="A89" s="44" t="s">
        <v>482</v>
      </c>
      <c r="B89" s="44" t="s">
        <v>486</v>
      </c>
      <c r="C89" s="44" t="s">
        <v>44</v>
      </c>
      <c r="D89" s="44" t="s">
        <v>4</v>
      </c>
      <c r="E89" s="11" t="s">
        <v>5</v>
      </c>
      <c r="F89" s="7">
        <v>0.6</v>
      </c>
      <c r="G89" s="7"/>
      <c r="H89" s="7">
        <f>SUM(F89:G89)</f>
        <v>0.6</v>
      </c>
      <c r="I89" s="7">
        <v>0.6</v>
      </c>
      <c r="J89" s="7"/>
      <c r="K89" s="7">
        <f>SUM(I89:J89)</f>
        <v>0.6</v>
      </c>
      <c r="L89" s="7">
        <v>0.6</v>
      </c>
      <c r="M89" s="7"/>
      <c r="N89" s="7">
        <f>SUM(L89:M89)</f>
        <v>0.6</v>
      </c>
    </row>
    <row r="90" spans="1:14" ht="31.5" outlineLevel="7" x14ac:dyDescent="0.2">
      <c r="A90" s="43" t="s">
        <v>482</v>
      </c>
      <c r="B90" s="43" t="s">
        <v>486</v>
      </c>
      <c r="C90" s="43" t="s">
        <v>575</v>
      </c>
      <c r="D90" s="43"/>
      <c r="E90" s="10" t="s">
        <v>600</v>
      </c>
      <c r="F90" s="6">
        <f t="shared" ref="F90:N90" si="130">F91</f>
        <v>517</v>
      </c>
      <c r="G90" s="6">
        <f t="shared" si="130"/>
        <v>0</v>
      </c>
      <c r="H90" s="6">
        <f t="shared" si="130"/>
        <v>517</v>
      </c>
      <c r="I90" s="6">
        <f t="shared" ref="I90:L90" si="131">I91</f>
        <v>535.29999999999995</v>
      </c>
      <c r="J90" s="6">
        <f t="shared" si="130"/>
        <v>0</v>
      </c>
      <c r="K90" s="6">
        <f t="shared" si="130"/>
        <v>535.29999999999995</v>
      </c>
      <c r="L90" s="6">
        <f t="shared" si="131"/>
        <v>535.29999999999995</v>
      </c>
      <c r="M90" s="6">
        <f t="shared" si="130"/>
        <v>0</v>
      </c>
      <c r="N90" s="6">
        <f t="shared" si="130"/>
        <v>535.29999999999995</v>
      </c>
    </row>
    <row r="91" spans="1:14" ht="47.25" outlineLevel="7" x14ac:dyDescent="0.2">
      <c r="A91" s="44" t="s">
        <v>482</v>
      </c>
      <c r="B91" s="44" t="s">
        <v>486</v>
      </c>
      <c r="C91" s="44" t="s">
        <v>575</v>
      </c>
      <c r="D91" s="44" t="s">
        <v>4</v>
      </c>
      <c r="E91" s="11" t="s">
        <v>5</v>
      </c>
      <c r="F91" s="7">
        <v>517</v>
      </c>
      <c r="G91" s="7"/>
      <c r="H91" s="7">
        <f>SUM(F91:G91)</f>
        <v>517</v>
      </c>
      <c r="I91" s="7">
        <v>535.29999999999995</v>
      </c>
      <c r="J91" s="7"/>
      <c r="K91" s="7">
        <f>SUM(I91:J91)</f>
        <v>535.29999999999995</v>
      </c>
      <c r="L91" s="7">
        <v>535.29999999999995</v>
      </c>
      <c r="M91" s="7"/>
      <c r="N91" s="7">
        <f>SUM(L91:M91)</f>
        <v>535.29999999999995</v>
      </c>
    </row>
    <row r="92" spans="1:14" ht="15.75" outlineLevel="1" x14ac:dyDescent="0.2">
      <c r="A92" s="43" t="s">
        <v>482</v>
      </c>
      <c r="B92" s="43" t="s">
        <v>489</v>
      </c>
      <c r="C92" s="43"/>
      <c r="D92" s="43"/>
      <c r="E92" s="10" t="s">
        <v>490</v>
      </c>
      <c r="F92" s="6">
        <f t="shared" ref="F92:N96" si="132">F93</f>
        <v>4.5</v>
      </c>
      <c r="G92" s="6">
        <f t="shared" si="132"/>
        <v>11.3</v>
      </c>
      <c r="H92" s="6">
        <f t="shared" si="132"/>
        <v>15.8</v>
      </c>
      <c r="I92" s="6">
        <f t="shared" ref="I92:I96" si="133">I93</f>
        <v>4.0999999999999996</v>
      </c>
      <c r="J92" s="6">
        <f t="shared" si="132"/>
        <v>12.4</v>
      </c>
      <c r="K92" s="6">
        <f t="shared" si="132"/>
        <v>16.5</v>
      </c>
      <c r="L92" s="6">
        <f t="shared" ref="L92:L96" si="134">L93</f>
        <v>4.0999999999999996</v>
      </c>
      <c r="M92" s="6">
        <f t="shared" si="132"/>
        <v>316.2</v>
      </c>
      <c r="N92" s="6">
        <f t="shared" si="132"/>
        <v>320.3</v>
      </c>
    </row>
    <row r="93" spans="1:14" ht="31.5" outlineLevel="2" x14ac:dyDescent="0.2">
      <c r="A93" s="43" t="s">
        <v>482</v>
      </c>
      <c r="B93" s="43" t="s">
        <v>489</v>
      </c>
      <c r="C93" s="43" t="s">
        <v>30</v>
      </c>
      <c r="D93" s="43"/>
      <c r="E93" s="10" t="s">
        <v>31</v>
      </c>
      <c r="F93" s="6">
        <f t="shared" si="132"/>
        <v>4.5</v>
      </c>
      <c r="G93" s="6">
        <f t="shared" si="132"/>
        <v>11.3</v>
      </c>
      <c r="H93" s="6">
        <f t="shared" si="132"/>
        <v>15.8</v>
      </c>
      <c r="I93" s="6">
        <f t="shared" si="133"/>
        <v>4.0999999999999996</v>
      </c>
      <c r="J93" s="6">
        <f t="shared" si="132"/>
        <v>12.4</v>
      </c>
      <c r="K93" s="6">
        <f t="shared" si="132"/>
        <v>16.5</v>
      </c>
      <c r="L93" s="6">
        <f t="shared" si="134"/>
        <v>4.0999999999999996</v>
      </c>
      <c r="M93" s="6">
        <f t="shared" si="132"/>
        <v>316.2</v>
      </c>
      <c r="N93" s="6">
        <f t="shared" si="132"/>
        <v>320.3</v>
      </c>
    </row>
    <row r="94" spans="1:14" ht="30" customHeight="1" outlineLevel="3" x14ac:dyDescent="0.2">
      <c r="A94" s="43" t="s">
        <v>482</v>
      </c>
      <c r="B94" s="43" t="s">
        <v>489</v>
      </c>
      <c r="C94" s="43" t="s">
        <v>32</v>
      </c>
      <c r="D94" s="43"/>
      <c r="E94" s="10" t="s">
        <v>33</v>
      </c>
      <c r="F94" s="6">
        <f t="shared" si="132"/>
        <v>4.5</v>
      </c>
      <c r="G94" s="6">
        <f t="shared" si="132"/>
        <v>11.3</v>
      </c>
      <c r="H94" s="6">
        <f t="shared" si="132"/>
        <v>15.8</v>
      </c>
      <c r="I94" s="6">
        <f t="shared" si="133"/>
        <v>4.0999999999999996</v>
      </c>
      <c r="J94" s="6">
        <f t="shared" si="132"/>
        <v>12.4</v>
      </c>
      <c r="K94" s="6">
        <f t="shared" si="132"/>
        <v>16.5</v>
      </c>
      <c r="L94" s="6">
        <f t="shared" si="134"/>
        <v>4.0999999999999996</v>
      </c>
      <c r="M94" s="6">
        <f t="shared" si="132"/>
        <v>316.2</v>
      </c>
      <c r="N94" s="6">
        <f t="shared" si="132"/>
        <v>320.3</v>
      </c>
    </row>
    <row r="95" spans="1:14" ht="31.5" outlineLevel="4" x14ac:dyDescent="0.2">
      <c r="A95" s="43" t="s">
        <v>482</v>
      </c>
      <c r="B95" s="43" t="s">
        <v>489</v>
      </c>
      <c r="C95" s="43" t="s">
        <v>34</v>
      </c>
      <c r="D95" s="43"/>
      <c r="E95" s="10" t="s">
        <v>35</v>
      </c>
      <c r="F95" s="6">
        <f t="shared" si="132"/>
        <v>4.5</v>
      </c>
      <c r="G95" s="6">
        <f t="shared" si="132"/>
        <v>11.3</v>
      </c>
      <c r="H95" s="6">
        <f t="shared" si="132"/>
        <v>15.8</v>
      </c>
      <c r="I95" s="6">
        <f t="shared" si="133"/>
        <v>4.0999999999999996</v>
      </c>
      <c r="J95" s="6">
        <f t="shared" si="132"/>
        <v>12.4</v>
      </c>
      <c r="K95" s="6">
        <f t="shared" si="132"/>
        <v>16.5</v>
      </c>
      <c r="L95" s="6">
        <f t="shared" si="134"/>
        <v>4.0999999999999996</v>
      </c>
      <c r="M95" s="6">
        <f t="shared" si="132"/>
        <v>316.2</v>
      </c>
      <c r="N95" s="6">
        <f t="shared" si="132"/>
        <v>320.3</v>
      </c>
    </row>
    <row r="96" spans="1:14" ht="31.5" customHeight="1" outlineLevel="5" x14ac:dyDescent="0.2">
      <c r="A96" s="43" t="s">
        <v>482</v>
      </c>
      <c r="B96" s="43" t="s">
        <v>489</v>
      </c>
      <c r="C96" s="163" t="s">
        <v>46</v>
      </c>
      <c r="D96" s="163"/>
      <c r="E96" s="164" t="s">
        <v>47</v>
      </c>
      <c r="F96" s="6">
        <f t="shared" si="132"/>
        <v>4.5</v>
      </c>
      <c r="G96" s="6">
        <f t="shared" si="132"/>
        <v>11.3</v>
      </c>
      <c r="H96" s="6">
        <f t="shared" si="132"/>
        <v>15.8</v>
      </c>
      <c r="I96" s="6">
        <f t="shared" si="133"/>
        <v>4.0999999999999996</v>
      </c>
      <c r="J96" s="6">
        <f t="shared" si="132"/>
        <v>12.4</v>
      </c>
      <c r="K96" s="6">
        <f t="shared" si="132"/>
        <v>16.5</v>
      </c>
      <c r="L96" s="6">
        <f t="shared" si="134"/>
        <v>4.0999999999999996</v>
      </c>
      <c r="M96" s="6">
        <f t="shared" si="132"/>
        <v>316.2</v>
      </c>
      <c r="N96" s="6">
        <f t="shared" si="132"/>
        <v>320.3</v>
      </c>
    </row>
    <row r="97" spans="1:14" ht="15.75" outlineLevel="7" x14ac:dyDescent="0.2">
      <c r="A97" s="44" t="s">
        <v>482</v>
      </c>
      <c r="B97" s="44" t="s">
        <v>489</v>
      </c>
      <c r="C97" s="44" t="s">
        <v>46</v>
      </c>
      <c r="D97" s="44" t="s">
        <v>7</v>
      </c>
      <c r="E97" s="11" t="s">
        <v>8</v>
      </c>
      <c r="F97" s="7">
        <v>4.5</v>
      </c>
      <c r="G97" s="162">
        <v>11.3</v>
      </c>
      <c r="H97" s="162">
        <f>SUM(F97:G97)</f>
        <v>15.8</v>
      </c>
      <c r="I97" s="7">
        <v>4.0999999999999996</v>
      </c>
      <c r="J97" s="162">
        <v>12.4</v>
      </c>
      <c r="K97" s="162">
        <f>SUM(I97:J97)</f>
        <v>16.5</v>
      </c>
      <c r="L97" s="7">
        <v>4.0999999999999996</v>
      </c>
      <c r="M97" s="162">
        <v>316.2</v>
      </c>
      <c r="N97" s="162">
        <f>SUM(L97:M97)</f>
        <v>320.3</v>
      </c>
    </row>
    <row r="98" spans="1:14" ht="31.5" outlineLevel="7" x14ac:dyDescent="0.2">
      <c r="A98" s="43" t="s">
        <v>482</v>
      </c>
      <c r="B98" s="43" t="s">
        <v>705</v>
      </c>
      <c r="C98" s="43"/>
      <c r="D98" s="43"/>
      <c r="E98" s="10" t="s">
        <v>706</v>
      </c>
      <c r="F98" s="6">
        <f t="shared" ref="F98:N100" si="135">F99</f>
        <v>550.1</v>
      </c>
      <c r="G98" s="6">
        <f t="shared" si="135"/>
        <v>0</v>
      </c>
      <c r="H98" s="6">
        <f t="shared" si="135"/>
        <v>550.1</v>
      </c>
      <c r="I98" s="6"/>
      <c r="J98" s="6">
        <f t="shared" si="135"/>
        <v>0</v>
      </c>
      <c r="K98" s="6">
        <f t="shared" si="135"/>
        <v>0</v>
      </c>
      <c r="L98" s="6">
        <f t="shared" si="135"/>
        <v>10759</v>
      </c>
      <c r="M98" s="6">
        <f t="shared" si="135"/>
        <v>0</v>
      </c>
      <c r="N98" s="6">
        <f t="shared" si="135"/>
        <v>10759</v>
      </c>
    </row>
    <row r="99" spans="1:14" ht="31.5" outlineLevel="7" x14ac:dyDescent="0.2">
      <c r="A99" s="43" t="s">
        <v>482</v>
      </c>
      <c r="B99" s="43" t="s">
        <v>705</v>
      </c>
      <c r="C99" s="43" t="s">
        <v>11</v>
      </c>
      <c r="D99" s="43"/>
      <c r="E99" s="10" t="s">
        <v>12</v>
      </c>
      <c r="F99" s="6">
        <f t="shared" si="135"/>
        <v>550.1</v>
      </c>
      <c r="G99" s="6">
        <f t="shared" si="135"/>
        <v>0</v>
      </c>
      <c r="H99" s="6">
        <f t="shared" si="135"/>
        <v>550.1</v>
      </c>
      <c r="I99" s="6"/>
      <c r="J99" s="6">
        <f t="shared" si="135"/>
        <v>0</v>
      </c>
      <c r="K99" s="6">
        <f t="shared" si="135"/>
        <v>0</v>
      </c>
      <c r="L99" s="6">
        <f t="shared" si="135"/>
        <v>10759</v>
      </c>
      <c r="M99" s="6">
        <f t="shared" si="135"/>
        <v>0</v>
      </c>
      <c r="N99" s="6">
        <f t="shared" si="135"/>
        <v>10759</v>
      </c>
    </row>
    <row r="100" spans="1:14" ht="15.75" outlineLevel="7" x14ac:dyDescent="0.2">
      <c r="A100" s="43" t="s">
        <v>482</v>
      </c>
      <c r="B100" s="43" t="s">
        <v>705</v>
      </c>
      <c r="C100" s="43" t="s">
        <v>707</v>
      </c>
      <c r="D100" s="43"/>
      <c r="E100" s="10" t="s">
        <v>747</v>
      </c>
      <c r="F100" s="6">
        <f t="shared" si="135"/>
        <v>550.1</v>
      </c>
      <c r="G100" s="6">
        <f t="shared" si="135"/>
        <v>0</v>
      </c>
      <c r="H100" s="6">
        <f t="shared" si="135"/>
        <v>550.1</v>
      </c>
      <c r="I100" s="6"/>
      <c r="J100" s="6">
        <f t="shared" si="135"/>
        <v>0</v>
      </c>
      <c r="K100" s="6">
        <f t="shared" si="135"/>
        <v>0</v>
      </c>
      <c r="L100" s="6">
        <f t="shared" si="135"/>
        <v>10759</v>
      </c>
      <c r="M100" s="6">
        <f t="shared" si="135"/>
        <v>0</v>
      </c>
      <c r="N100" s="6">
        <f t="shared" si="135"/>
        <v>10759</v>
      </c>
    </row>
    <row r="101" spans="1:14" ht="15.75" outlineLevel="7" x14ac:dyDescent="0.2">
      <c r="A101" s="44" t="s">
        <v>482</v>
      </c>
      <c r="B101" s="43" t="s">
        <v>705</v>
      </c>
      <c r="C101" s="44" t="s">
        <v>707</v>
      </c>
      <c r="D101" s="44" t="s">
        <v>15</v>
      </c>
      <c r="E101" s="11" t="s">
        <v>16</v>
      </c>
      <c r="F101" s="7">
        <v>550.1</v>
      </c>
      <c r="G101" s="7"/>
      <c r="H101" s="7">
        <f>SUM(F101:G101)</f>
        <v>550.1</v>
      </c>
      <c r="I101" s="7"/>
      <c r="J101" s="7"/>
      <c r="K101" s="7">
        <f>SUM(I101:J101)</f>
        <v>0</v>
      </c>
      <c r="L101" s="7">
        <v>10759</v>
      </c>
      <c r="M101" s="7"/>
      <c r="N101" s="7">
        <f>SUM(L101:M101)</f>
        <v>10759</v>
      </c>
    </row>
    <row r="102" spans="1:14" ht="15.75" outlineLevel="1" x14ac:dyDescent="0.2">
      <c r="A102" s="43" t="s">
        <v>482</v>
      </c>
      <c r="B102" s="43" t="s">
        <v>491</v>
      </c>
      <c r="C102" s="43"/>
      <c r="D102" s="43"/>
      <c r="E102" s="10" t="s">
        <v>492</v>
      </c>
      <c r="F102" s="6">
        <f t="shared" ref="F102:N104" si="136">F103</f>
        <v>10000</v>
      </c>
      <c r="G102" s="6">
        <f t="shared" si="136"/>
        <v>0</v>
      </c>
      <c r="H102" s="6">
        <f t="shared" si="136"/>
        <v>10000</v>
      </c>
      <c r="I102" s="6">
        <f t="shared" ref="I102:I104" si="137">I103</f>
        <v>1000</v>
      </c>
      <c r="J102" s="6">
        <f t="shared" si="136"/>
        <v>0</v>
      </c>
      <c r="K102" s="6">
        <f t="shared" si="136"/>
        <v>1000</v>
      </c>
      <c r="L102" s="6">
        <f t="shared" ref="L102:L104" si="138">L103</f>
        <v>1000</v>
      </c>
      <c r="M102" s="6">
        <f t="shared" si="136"/>
        <v>0</v>
      </c>
      <c r="N102" s="6">
        <f t="shared" si="136"/>
        <v>1000</v>
      </c>
    </row>
    <row r="103" spans="1:14" ht="31.5" outlineLevel="2" x14ac:dyDescent="0.2">
      <c r="A103" s="43" t="s">
        <v>482</v>
      </c>
      <c r="B103" s="43" t="s">
        <v>491</v>
      </c>
      <c r="C103" s="43" t="s">
        <v>11</v>
      </c>
      <c r="D103" s="43"/>
      <c r="E103" s="10" t="s">
        <v>12</v>
      </c>
      <c r="F103" s="6">
        <f t="shared" si="136"/>
        <v>10000</v>
      </c>
      <c r="G103" s="6">
        <f t="shared" si="136"/>
        <v>0</v>
      </c>
      <c r="H103" s="6">
        <f t="shared" si="136"/>
        <v>10000</v>
      </c>
      <c r="I103" s="6">
        <f t="shared" si="137"/>
        <v>1000</v>
      </c>
      <c r="J103" s="6">
        <f t="shared" si="136"/>
        <v>0</v>
      </c>
      <c r="K103" s="6">
        <f t="shared" si="136"/>
        <v>1000</v>
      </c>
      <c r="L103" s="6">
        <f t="shared" si="138"/>
        <v>1000</v>
      </c>
      <c r="M103" s="6">
        <f t="shared" si="136"/>
        <v>0</v>
      </c>
      <c r="N103" s="6">
        <f t="shared" si="136"/>
        <v>1000</v>
      </c>
    </row>
    <row r="104" spans="1:14" ht="15.75" outlineLevel="3" x14ac:dyDescent="0.2">
      <c r="A104" s="43" t="s">
        <v>482</v>
      </c>
      <c r="B104" s="43" t="s">
        <v>491</v>
      </c>
      <c r="C104" s="43" t="s">
        <v>48</v>
      </c>
      <c r="D104" s="43"/>
      <c r="E104" s="10" t="s">
        <v>461</v>
      </c>
      <c r="F104" s="6">
        <f t="shared" si="136"/>
        <v>10000</v>
      </c>
      <c r="G104" s="6">
        <f t="shared" si="136"/>
        <v>0</v>
      </c>
      <c r="H104" s="6">
        <f t="shared" si="136"/>
        <v>10000</v>
      </c>
      <c r="I104" s="6">
        <f t="shared" si="137"/>
        <v>1000</v>
      </c>
      <c r="J104" s="6">
        <f t="shared" si="136"/>
        <v>0</v>
      </c>
      <c r="K104" s="6">
        <f t="shared" si="136"/>
        <v>1000</v>
      </c>
      <c r="L104" s="6">
        <f t="shared" si="138"/>
        <v>1000</v>
      </c>
      <c r="M104" s="6">
        <f t="shared" si="136"/>
        <v>0</v>
      </c>
      <c r="N104" s="6">
        <f t="shared" si="136"/>
        <v>1000</v>
      </c>
    </row>
    <row r="105" spans="1:14" ht="15.75" outlineLevel="7" x14ac:dyDescent="0.2">
      <c r="A105" s="44" t="s">
        <v>482</v>
      </c>
      <c r="B105" s="44" t="s">
        <v>491</v>
      </c>
      <c r="C105" s="44" t="s">
        <v>48</v>
      </c>
      <c r="D105" s="44" t="s">
        <v>15</v>
      </c>
      <c r="E105" s="11" t="s">
        <v>16</v>
      </c>
      <c r="F105" s="7">
        <v>10000</v>
      </c>
      <c r="G105" s="7"/>
      <c r="H105" s="7">
        <f>SUM(F105:G105)</f>
        <v>10000</v>
      </c>
      <c r="I105" s="7">
        <v>1000</v>
      </c>
      <c r="J105" s="7"/>
      <c r="K105" s="7">
        <f>SUM(I105:J105)</f>
        <v>1000</v>
      </c>
      <c r="L105" s="7">
        <v>1000</v>
      </c>
      <c r="M105" s="7"/>
      <c r="N105" s="7">
        <f>SUM(L105:M105)</f>
        <v>1000</v>
      </c>
    </row>
    <row r="106" spans="1:14" ht="15.75" outlineLevel="1" x14ac:dyDescent="0.2">
      <c r="A106" s="43" t="s">
        <v>482</v>
      </c>
      <c r="B106" s="43" t="s">
        <v>472</v>
      </c>
      <c r="C106" s="43"/>
      <c r="D106" s="43"/>
      <c r="E106" s="10" t="s">
        <v>473</v>
      </c>
      <c r="F106" s="6">
        <f>F107+F120+F138+F163+F115</f>
        <v>78750.138810000004</v>
      </c>
      <c r="G106" s="6">
        <f t="shared" ref="G106:H106" si="139">G107+G120+G138+G163+G115</f>
        <v>194999.99</v>
      </c>
      <c r="H106" s="6">
        <f t="shared" si="139"/>
        <v>273750.12880999997</v>
      </c>
      <c r="I106" s="6">
        <f>I107+I120+I138+I163+I115</f>
        <v>76865.3</v>
      </c>
      <c r="J106" s="6">
        <f t="shared" ref="J106" si="140">J107+J120+J138+J163+J115</f>
        <v>45000</v>
      </c>
      <c r="K106" s="6">
        <f t="shared" ref="K106" si="141">K107+K120+K138+K163+K115</f>
        <v>121865.3</v>
      </c>
      <c r="L106" s="6">
        <f>L107+L120+L138+L163+L115</f>
        <v>81865.3</v>
      </c>
      <c r="M106" s="6">
        <f t="shared" ref="M106" si="142">M107+M120+M138+M163+M115</f>
        <v>0</v>
      </c>
      <c r="N106" s="6">
        <f t="shared" ref="N106" si="143">N107+N120+N138+N163+N115</f>
        <v>81865.3</v>
      </c>
    </row>
    <row r="107" spans="1:14" ht="31.5" outlineLevel="2" x14ac:dyDescent="0.2">
      <c r="A107" s="43" t="s">
        <v>482</v>
      </c>
      <c r="B107" s="43" t="s">
        <v>472</v>
      </c>
      <c r="C107" s="43" t="s">
        <v>49</v>
      </c>
      <c r="D107" s="43"/>
      <c r="E107" s="10" t="s">
        <v>50</v>
      </c>
      <c r="F107" s="6">
        <f t="shared" ref="F107:N107" si="144">F108</f>
        <v>365</v>
      </c>
      <c r="G107" s="6">
        <f t="shared" si="144"/>
        <v>0</v>
      </c>
      <c r="H107" s="6">
        <f t="shared" si="144"/>
        <v>365</v>
      </c>
      <c r="I107" s="6">
        <f t="shared" si="144"/>
        <v>365</v>
      </c>
      <c r="J107" s="6">
        <f t="shared" si="144"/>
        <v>0</v>
      </c>
      <c r="K107" s="6">
        <f t="shared" si="144"/>
        <v>365</v>
      </c>
      <c r="L107" s="6">
        <f t="shared" si="144"/>
        <v>365</v>
      </c>
      <c r="M107" s="6">
        <f t="shared" si="144"/>
        <v>0</v>
      </c>
      <c r="N107" s="6">
        <f t="shared" si="144"/>
        <v>365</v>
      </c>
    </row>
    <row r="108" spans="1:14" ht="18.75" customHeight="1" outlineLevel="3" x14ac:dyDescent="0.2">
      <c r="A108" s="43" t="s">
        <v>482</v>
      </c>
      <c r="B108" s="43" t="s">
        <v>472</v>
      </c>
      <c r="C108" s="43" t="s">
        <v>51</v>
      </c>
      <c r="D108" s="43"/>
      <c r="E108" s="10" t="s">
        <v>52</v>
      </c>
      <c r="F108" s="6">
        <f>F112+F109</f>
        <v>365</v>
      </c>
      <c r="G108" s="6">
        <f t="shared" ref="G108:H108" si="145">G112+G109</f>
        <v>0</v>
      </c>
      <c r="H108" s="6">
        <f t="shared" si="145"/>
        <v>365</v>
      </c>
      <c r="I108" s="6">
        <f t="shared" ref="I108:L108" si="146">I112+I109</f>
        <v>365</v>
      </c>
      <c r="J108" s="6">
        <f t="shared" ref="J108" si="147">J112+J109</f>
        <v>0</v>
      </c>
      <c r="K108" s="6">
        <f t="shared" ref="K108" si="148">K112+K109</f>
        <v>365</v>
      </c>
      <c r="L108" s="6">
        <f t="shared" si="146"/>
        <v>365</v>
      </c>
      <c r="M108" s="6">
        <f t="shared" ref="M108" si="149">M112+M109</f>
        <v>0</v>
      </c>
      <c r="N108" s="6">
        <f t="shared" ref="N108" si="150">N112+N109</f>
        <v>365</v>
      </c>
    </row>
    <row r="109" spans="1:14" ht="31.5" outlineLevel="3" x14ac:dyDescent="0.2">
      <c r="A109" s="43" t="s">
        <v>482</v>
      </c>
      <c r="B109" s="43" t="s">
        <v>472</v>
      </c>
      <c r="C109" s="43" t="s">
        <v>329</v>
      </c>
      <c r="D109" s="43"/>
      <c r="E109" s="10" t="s">
        <v>330</v>
      </c>
      <c r="F109" s="6">
        <f t="shared" ref="F109:N110" si="151">F110</f>
        <v>22.5</v>
      </c>
      <c r="G109" s="6">
        <f t="shared" si="151"/>
        <v>0</v>
      </c>
      <c r="H109" s="6">
        <f t="shared" si="151"/>
        <v>22.5</v>
      </c>
      <c r="I109" s="6">
        <f t="shared" ref="I109:L110" si="152">I110</f>
        <v>22.5</v>
      </c>
      <c r="J109" s="6">
        <f t="shared" si="151"/>
        <v>0</v>
      </c>
      <c r="K109" s="6">
        <f t="shared" si="151"/>
        <v>22.5</v>
      </c>
      <c r="L109" s="6">
        <f t="shared" si="152"/>
        <v>22.5</v>
      </c>
      <c r="M109" s="6">
        <f t="shared" si="151"/>
        <v>0</v>
      </c>
      <c r="N109" s="6">
        <f t="shared" si="151"/>
        <v>22.5</v>
      </c>
    </row>
    <row r="110" spans="1:14" ht="31.5" outlineLevel="3" x14ac:dyDescent="0.2">
      <c r="A110" s="43" t="s">
        <v>482</v>
      </c>
      <c r="B110" s="43" t="s">
        <v>472</v>
      </c>
      <c r="C110" s="43" t="s">
        <v>331</v>
      </c>
      <c r="D110" s="43"/>
      <c r="E110" s="10" t="s">
        <v>332</v>
      </c>
      <c r="F110" s="6">
        <f t="shared" si="151"/>
        <v>22.5</v>
      </c>
      <c r="G110" s="6">
        <f t="shared" si="151"/>
        <v>0</v>
      </c>
      <c r="H110" s="6">
        <f t="shared" si="151"/>
        <v>22.5</v>
      </c>
      <c r="I110" s="6">
        <f t="shared" si="152"/>
        <v>22.5</v>
      </c>
      <c r="J110" s="6">
        <f t="shared" si="151"/>
        <v>0</v>
      </c>
      <c r="K110" s="6">
        <f t="shared" si="151"/>
        <v>22.5</v>
      </c>
      <c r="L110" s="6">
        <f t="shared" si="152"/>
        <v>22.5</v>
      </c>
      <c r="M110" s="6">
        <f t="shared" si="151"/>
        <v>0</v>
      </c>
      <c r="N110" s="6">
        <f t="shared" si="151"/>
        <v>22.5</v>
      </c>
    </row>
    <row r="111" spans="1:14" ht="15.75" outlineLevel="3" x14ac:dyDescent="0.2">
      <c r="A111" s="44" t="s">
        <v>482</v>
      </c>
      <c r="B111" s="44" t="s">
        <v>472</v>
      </c>
      <c r="C111" s="44" t="s">
        <v>331</v>
      </c>
      <c r="D111" s="44" t="s">
        <v>7</v>
      </c>
      <c r="E111" s="11" t="s">
        <v>8</v>
      </c>
      <c r="F111" s="7">
        <v>22.5</v>
      </c>
      <c r="G111" s="7"/>
      <c r="H111" s="7">
        <f>SUM(F111:G111)</f>
        <v>22.5</v>
      </c>
      <c r="I111" s="7">
        <v>22.5</v>
      </c>
      <c r="J111" s="7"/>
      <c r="K111" s="7">
        <f>SUM(I111:J111)</f>
        <v>22.5</v>
      </c>
      <c r="L111" s="7">
        <v>22.5</v>
      </c>
      <c r="M111" s="7"/>
      <c r="N111" s="7">
        <f>SUM(L111:M111)</f>
        <v>22.5</v>
      </c>
    </row>
    <row r="112" spans="1:14" ht="47.25" outlineLevel="4" x14ac:dyDescent="0.2">
      <c r="A112" s="43" t="s">
        <v>482</v>
      </c>
      <c r="B112" s="43" t="s">
        <v>472</v>
      </c>
      <c r="C112" s="43" t="s">
        <v>53</v>
      </c>
      <c r="D112" s="43"/>
      <c r="E112" s="10" t="s">
        <v>54</v>
      </c>
      <c r="F112" s="6">
        <f t="shared" ref="F112:N113" si="153">F113</f>
        <v>342.5</v>
      </c>
      <c r="G112" s="6">
        <f t="shared" si="153"/>
        <v>0</v>
      </c>
      <c r="H112" s="6">
        <f t="shared" si="153"/>
        <v>342.5</v>
      </c>
      <c r="I112" s="6">
        <f t="shared" ref="I112:I113" si="154">I113</f>
        <v>342.5</v>
      </c>
      <c r="J112" s="6">
        <f t="shared" si="153"/>
        <v>0</v>
      </c>
      <c r="K112" s="6">
        <f t="shared" si="153"/>
        <v>342.5</v>
      </c>
      <c r="L112" s="6">
        <f t="shared" ref="L112:L113" si="155">L113</f>
        <v>342.5</v>
      </c>
      <c r="M112" s="6">
        <f t="shared" si="153"/>
        <v>0</v>
      </c>
      <c r="N112" s="6">
        <f t="shared" si="153"/>
        <v>342.5</v>
      </c>
    </row>
    <row r="113" spans="1:14" ht="15.75" outlineLevel="5" x14ac:dyDescent="0.2">
      <c r="A113" s="43" t="s">
        <v>482</v>
      </c>
      <c r="B113" s="43" t="s">
        <v>472</v>
      </c>
      <c r="C113" s="43" t="s">
        <v>55</v>
      </c>
      <c r="D113" s="43"/>
      <c r="E113" s="10" t="s">
        <v>56</v>
      </c>
      <c r="F113" s="6">
        <f t="shared" si="153"/>
        <v>342.5</v>
      </c>
      <c r="G113" s="6">
        <f t="shared" si="153"/>
        <v>0</v>
      </c>
      <c r="H113" s="6">
        <f t="shared" si="153"/>
        <v>342.5</v>
      </c>
      <c r="I113" s="6">
        <f t="shared" si="154"/>
        <v>342.5</v>
      </c>
      <c r="J113" s="6">
        <f t="shared" si="153"/>
        <v>0</v>
      </c>
      <c r="K113" s="6">
        <f t="shared" si="153"/>
        <v>342.5</v>
      </c>
      <c r="L113" s="6">
        <f t="shared" si="155"/>
        <v>342.5</v>
      </c>
      <c r="M113" s="6">
        <f t="shared" si="153"/>
        <v>0</v>
      </c>
      <c r="N113" s="6">
        <f t="shared" si="153"/>
        <v>342.5</v>
      </c>
    </row>
    <row r="114" spans="1:14" ht="15.75" outlineLevel="7" x14ac:dyDescent="0.2">
      <c r="A114" s="44" t="s">
        <v>482</v>
      </c>
      <c r="B114" s="44" t="s">
        <v>472</v>
      </c>
      <c r="C114" s="44" t="s">
        <v>55</v>
      </c>
      <c r="D114" s="44" t="s">
        <v>7</v>
      </c>
      <c r="E114" s="11" t="s">
        <v>8</v>
      </c>
      <c r="F114" s="7">
        <v>342.5</v>
      </c>
      <c r="G114" s="7"/>
      <c r="H114" s="7">
        <f>SUM(F114:G114)</f>
        <v>342.5</v>
      </c>
      <c r="I114" s="7">
        <v>342.5</v>
      </c>
      <c r="J114" s="7"/>
      <c r="K114" s="7">
        <f>SUM(I114:J114)</f>
        <v>342.5</v>
      </c>
      <c r="L114" s="7">
        <v>342.5</v>
      </c>
      <c r="M114" s="7"/>
      <c r="N114" s="7">
        <f>SUM(L114:M114)</f>
        <v>342.5</v>
      </c>
    </row>
    <row r="115" spans="1:14" ht="31.5" outlineLevel="7" x14ac:dyDescent="0.2">
      <c r="A115" s="43" t="s">
        <v>482</v>
      </c>
      <c r="B115" s="43" t="s">
        <v>472</v>
      </c>
      <c r="C115" s="43" t="s">
        <v>131</v>
      </c>
      <c r="D115" s="43"/>
      <c r="E115" s="10" t="s">
        <v>132</v>
      </c>
      <c r="F115" s="6">
        <f>F116</f>
        <v>60.6</v>
      </c>
      <c r="G115" s="6">
        <f t="shared" ref="G115:H115" si="156">G116</f>
        <v>0</v>
      </c>
      <c r="H115" s="6">
        <f t="shared" si="156"/>
        <v>60.6</v>
      </c>
      <c r="I115" s="6">
        <f t="shared" ref="I115:L115" si="157">I116</f>
        <v>60.6</v>
      </c>
      <c r="J115" s="6">
        <f t="shared" ref="J115" si="158">J116</f>
        <v>0</v>
      </c>
      <c r="K115" s="6">
        <f t="shared" ref="K115" si="159">K116</f>
        <v>60.6</v>
      </c>
      <c r="L115" s="6">
        <f t="shared" si="157"/>
        <v>60.6</v>
      </c>
      <c r="M115" s="6">
        <f t="shared" ref="M115" si="160">M116</f>
        <v>0</v>
      </c>
      <c r="N115" s="6">
        <f t="shared" ref="N115" si="161">N116</f>
        <v>60.6</v>
      </c>
    </row>
    <row r="116" spans="1:14" ht="15.75" outlineLevel="7" x14ac:dyDescent="0.2">
      <c r="A116" s="43" t="s">
        <v>482</v>
      </c>
      <c r="B116" s="43" t="s">
        <v>472</v>
      </c>
      <c r="C116" s="43" t="s">
        <v>133</v>
      </c>
      <c r="D116" s="43"/>
      <c r="E116" s="10" t="s">
        <v>506</v>
      </c>
      <c r="F116" s="6">
        <f t="shared" ref="F116:N118" si="162">F117</f>
        <v>60.6</v>
      </c>
      <c r="G116" s="6">
        <f t="shared" si="162"/>
        <v>0</v>
      </c>
      <c r="H116" s="6">
        <f t="shared" si="162"/>
        <v>60.6</v>
      </c>
      <c r="I116" s="6">
        <f t="shared" si="162"/>
        <v>60.6</v>
      </c>
      <c r="J116" s="6">
        <f t="shared" si="162"/>
        <v>0</v>
      </c>
      <c r="K116" s="6">
        <f t="shared" si="162"/>
        <v>60.6</v>
      </c>
      <c r="L116" s="6">
        <f t="shared" si="162"/>
        <v>60.6</v>
      </c>
      <c r="M116" s="6">
        <f t="shared" si="162"/>
        <v>0</v>
      </c>
      <c r="N116" s="6">
        <f t="shared" si="162"/>
        <v>60.6</v>
      </c>
    </row>
    <row r="117" spans="1:14" ht="31.5" outlineLevel="7" x14ac:dyDescent="0.2">
      <c r="A117" s="43" t="s">
        <v>482</v>
      </c>
      <c r="B117" s="43" t="s">
        <v>472</v>
      </c>
      <c r="C117" s="43" t="s">
        <v>166</v>
      </c>
      <c r="D117" s="43"/>
      <c r="E117" s="10" t="s">
        <v>167</v>
      </c>
      <c r="F117" s="6">
        <f t="shared" si="162"/>
        <v>60.6</v>
      </c>
      <c r="G117" s="6">
        <f t="shared" si="162"/>
        <v>0</v>
      </c>
      <c r="H117" s="6">
        <f t="shared" si="162"/>
        <v>60.6</v>
      </c>
      <c r="I117" s="6">
        <f t="shared" si="162"/>
        <v>60.6</v>
      </c>
      <c r="J117" s="6">
        <f t="shared" si="162"/>
        <v>0</v>
      </c>
      <c r="K117" s="6">
        <f t="shared" si="162"/>
        <v>60.6</v>
      </c>
      <c r="L117" s="6">
        <f t="shared" si="162"/>
        <v>60.6</v>
      </c>
      <c r="M117" s="6">
        <f t="shared" si="162"/>
        <v>0</v>
      </c>
      <c r="N117" s="6">
        <f t="shared" si="162"/>
        <v>60.6</v>
      </c>
    </row>
    <row r="118" spans="1:14" ht="47.25" outlineLevel="7" x14ac:dyDescent="0.2">
      <c r="A118" s="43" t="s">
        <v>482</v>
      </c>
      <c r="B118" s="43" t="s">
        <v>472</v>
      </c>
      <c r="C118" s="43" t="s">
        <v>168</v>
      </c>
      <c r="D118" s="43"/>
      <c r="E118" s="10" t="s">
        <v>409</v>
      </c>
      <c r="F118" s="6">
        <f t="shared" si="162"/>
        <v>60.6</v>
      </c>
      <c r="G118" s="6">
        <f t="shared" si="162"/>
        <v>0</v>
      </c>
      <c r="H118" s="6">
        <f t="shared" si="162"/>
        <v>60.6</v>
      </c>
      <c r="I118" s="6">
        <f t="shared" si="162"/>
        <v>60.6</v>
      </c>
      <c r="J118" s="6">
        <f t="shared" si="162"/>
        <v>0</v>
      </c>
      <c r="K118" s="6">
        <f t="shared" si="162"/>
        <v>60.6</v>
      </c>
      <c r="L118" s="6">
        <f>L119</f>
        <v>60.6</v>
      </c>
      <c r="M118" s="6">
        <f t="shared" si="162"/>
        <v>0</v>
      </c>
      <c r="N118" s="6">
        <f t="shared" si="162"/>
        <v>60.6</v>
      </c>
    </row>
    <row r="119" spans="1:14" ht="31.5" outlineLevel="7" x14ac:dyDescent="0.2">
      <c r="A119" s="44" t="s">
        <v>482</v>
      </c>
      <c r="B119" s="44" t="s">
        <v>472</v>
      </c>
      <c r="C119" s="44" t="s">
        <v>168</v>
      </c>
      <c r="D119" s="44" t="s">
        <v>65</v>
      </c>
      <c r="E119" s="11" t="s">
        <v>66</v>
      </c>
      <c r="F119" s="7">
        <v>60.6</v>
      </c>
      <c r="G119" s="7"/>
      <c r="H119" s="7">
        <f>SUM(F119:G119)</f>
        <v>60.6</v>
      </c>
      <c r="I119" s="7">
        <v>60.6</v>
      </c>
      <c r="J119" s="7"/>
      <c r="K119" s="7">
        <f>SUM(I119:J119)</f>
        <v>60.6</v>
      </c>
      <c r="L119" s="7">
        <v>60.6</v>
      </c>
      <c r="M119" s="7"/>
      <c r="N119" s="7">
        <f>SUM(L119:M119)</f>
        <v>60.6</v>
      </c>
    </row>
    <row r="120" spans="1:14" ht="31.5" outlineLevel="2" x14ac:dyDescent="0.2">
      <c r="A120" s="43" t="s">
        <v>482</v>
      </c>
      <c r="B120" s="43" t="s">
        <v>472</v>
      </c>
      <c r="C120" s="43" t="s">
        <v>57</v>
      </c>
      <c r="D120" s="43"/>
      <c r="E120" s="10" t="s">
        <v>58</v>
      </c>
      <c r="F120" s="6">
        <f>F121+F134</f>
        <v>6790.5388100000009</v>
      </c>
      <c r="G120" s="6">
        <f t="shared" ref="G120:H120" si="163">G121+G134</f>
        <v>-0.01</v>
      </c>
      <c r="H120" s="6">
        <f t="shared" si="163"/>
        <v>6790.5288100000007</v>
      </c>
      <c r="I120" s="6">
        <f>I121+I134</f>
        <v>4698.2</v>
      </c>
      <c r="J120" s="6">
        <f t="shared" ref="J120" si="164">J121+J134</f>
        <v>0</v>
      </c>
      <c r="K120" s="6">
        <f t="shared" ref="K120" si="165">K121+K134</f>
        <v>4698.2</v>
      </c>
      <c r="L120" s="6">
        <f>L121+L134</f>
        <v>4698.2</v>
      </c>
      <c r="M120" s="6">
        <f t="shared" ref="M120" si="166">M121+M134</f>
        <v>0</v>
      </c>
      <c r="N120" s="6">
        <f t="shared" ref="N120" si="167">N121+N134</f>
        <v>4698.2</v>
      </c>
    </row>
    <row r="121" spans="1:14" ht="31.5" outlineLevel="3" x14ac:dyDescent="0.2">
      <c r="A121" s="43" t="s">
        <v>482</v>
      </c>
      <c r="B121" s="43" t="s">
        <v>472</v>
      </c>
      <c r="C121" s="43" t="s">
        <v>59</v>
      </c>
      <c r="D121" s="43"/>
      <c r="E121" s="10" t="s">
        <v>60</v>
      </c>
      <c r="F121" s="6">
        <f t="shared" ref="F121:N121" si="168">F122</f>
        <v>6515.7388100000007</v>
      </c>
      <c r="G121" s="6">
        <f t="shared" si="168"/>
        <v>-0.01</v>
      </c>
      <c r="H121" s="6">
        <f t="shared" si="168"/>
        <v>6515.7288100000005</v>
      </c>
      <c r="I121" s="6">
        <f t="shared" si="168"/>
        <v>4423.3999999999996</v>
      </c>
      <c r="J121" s="6">
        <f t="shared" si="168"/>
        <v>0</v>
      </c>
      <c r="K121" s="6">
        <f t="shared" si="168"/>
        <v>4423.3999999999996</v>
      </c>
      <c r="L121" s="6">
        <f t="shared" si="168"/>
        <v>4423.3999999999996</v>
      </c>
      <c r="M121" s="6">
        <f t="shared" si="168"/>
        <v>0</v>
      </c>
      <c r="N121" s="6">
        <f t="shared" si="168"/>
        <v>4423.3999999999996</v>
      </c>
    </row>
    <row r="122" spans="1:14" ht="31.5" outlineLevel="4" x14ac:dyDescent="0.2">
      <c r="A122" s="43" t="s">
        <v>482</v>
      </c>
      <c r="B122" s="43" t="s">
        <v>472</v>
      </c>
      <c r="C122" s="43" t="s">
        <v>61</v>
      </c>
      <c r="D122" s="43"/>
      <c r="E122" s="10" t="s">
        <v>62</v>
      </c>
      <c r="F122" s="6">
        <f>F123+F130+F132+F128+F126</f>
        <v>6515.7388100000007</v>
      </c>
      <c r="G122" s="6">
        <f t="shared" ref="G122:H122" si="169">G123+G130+G132+G128+G126</f>
        <v>-0.01</v>
      </c>
      <c r="H122" s="6">
        <f t="shared" si="169"/>
        <v>6515.7288100000005</v>
      </c>
      <c r="I122" s="6">
        <f>I123+I130+I132+I128+I126</f>
        <v>4423.3999999999996</v>
      </c>
      <c r="J122" s="6">
        <f t="shared" ref="J122" si="170">J123+J130+J132+J128+J126</f>
        <v>0</v>
      </c>
      <c r="K122" s="6">
        <f t="shared" ref="K122" si="171">K123+K130+K132+K128+K126</f>
        <v>4423.3999999999996</v>
      </c>
      <c r="L122" s="6">
        <f>L123+L130+L132+L128+L126</f>
        <v>4423.3999999999996</v>
      </c>
      <c r="M122" s="6">
        <f t="shared" ref="M122" si="172">M123+M130+M132+M128+M126</f>
        <v>0</v>
      </c>
      <c r="N122" s="6">
        <f t="shared" ref="N122" si="173">N123+N130+N132+N128+N126</f>
        <v>4423.3999999999996</v>
      </c>
    </row>
    <row r="123" spans="1:14" ht="31.5" outlineLevel="5" x14ac:dyDescent="0.2">
      <c r="A123" s="43" t="s">
        <v>482</v>
      </c>
      <c r="B123" s="43" t="s">
        <v>472</v>
      </c>
      <c r="C123" s="43" t="s">
        <v>63</v>
      </c>
      <c r="D123" s="43"/>
      <c r="E123" s="10" t="s">
        <v>64</v>
      </c>
      <c r="F123" s="6">
        <f>F124+F125</f>
        <v>3423.4</v>
      </c>
      <c r="G123" s="6">
        <f t="shared" ref="G123:H123" si="174">G124+G125</f>
        <v>0</v>
      </c>
      <c r="H123" s="6">
        <f t="shared" si="174"/>
        <v>3423.4</v>
      </c>
      <c r="I123" s="6">
        <f t="shared" ref="I123:L123" si="175">I124+I125</f>
        <v>3423.4</v>
      </c>
      <c r="J123" s="6">
        <f t="shared" ref="J123" si="176">J124+J125</f>
        <v>0</v>
      </c>
      <c r="K123" s="6">
        <f t="shared" ref="K123" si="177">K124+K125</f>
        <v>3423.4</v>
      </c>
      <c r="L123" s="6">
        <f t="shared" si="175"/>
        <v>3423.4</v>
      </c>
      <c r="M123" s="6">
        <f t="shared" ref="M123" si="178">M124+M125</f>
        <v>0</v>
      </c>
      <c r="N123" s="6">
        <f t="shared" ref="N123" si="179">N124+N125</f>
        <v>3423.4</v>
      </c>
    </row>
    <row r="124" spans="1:14" ht="15.75" outlineLevel="7" x14ac:dyDescent="0.2">
      <c r="A124" s="44" t="s">
        <v>482</v>
      </c>
      <c r="B124" s="44" t="s">
        <v>472</v>
      </c>
      <c r="C124" s="44" t="s">
        <v>63</v>
      </c>
      <c r="D124" s="44" t="s">
        <v>7</v>
      </c>
      <c r="E124" s="11" t="s">
        <v>8</v>
      </c>
      <c r="F124" s="7">
        <v>45</v>
      </c>
      <c r="G124" s="7"/>
      <c r="H124" s="7">
        <f>SUM(F124:G124)</f>
        <v>45</v>
      </c>
      <c r="I124" s="7">
        <v>45</v>
      </c>
      <c r="J124" s="7"/>
      <c r="K124" s="7">
        <f>SUM(I124:J124)</f>
        <v>45</v>
      </c>
      <c r="L124" s="7">
        <v>45</v>
      </c>
      <c r="M124" s="7"/>
      <c r="N124" s="7">
        <f>SUM(L124:M124)</f>
        <v>45</v>
      </c>
    </row>
    <row r="125" spans="1:14" ht="31.5" outlineLevel="7" x14ac:dyDescent="0.2">
      <c r="A125" s="44" t="s">
        <v>482</v>
      </c>
      <c r="B125" s="44" t="s">
        <v>472</v>
      </c>
      <c r="C125" s="44" t="s">
        <v>63</v>
      </c>
      <c r="D125" s="44" t="s">
        <v>65</v>
      </c>
      <c r="E125" s="11" t="s">
        <v>66</v>
      </c>
      <c r="F125" s="7">
        <v>3378.4</v>
      </c>
      <c r="G125" s="7"/>
      <c r="H125" s="7">
        <f>SUM(F125:G125)</f>
        <v>3378.4</v>
      </c>
      <c r="I125" s="7">
        <v>3378.4</v>
      </c>
      <c r="J125" s="7"/>
      <c r="K125" s="7">
        <f>SUM(I125:J125)</f>
        <v>3378.4</v>
      </c>
      <c r="L125" s="7">
        <v>3378.4</v>
      </c>
      <c r="M125" s="7"/>
      <c r="N125" s="7">
        <f>SUM(L125:M125)</f>
        <v>3378.4</v>
      </c>
    </row>
    <row r="126" spans="1:14" ht="31.5" outlineLevel="7" x14ac:dyDescent="0.2">
      <c r="A126" s="43" t="s">
        <v>482</v>
      </c>
      <c r="B126" s="43" t="s">
        <v>472</v>
      </c>
      <c r="C126" s="43" t="s">
        <v>460</v>
      </c>
      <c r="D126" s="43"/>
      <c r="E126" s="12" t="s">
        <v>764</v>
      </c>
      <c r="F126" s="6">
        <f>F127</f>
        <v>160.5</v>
      </c>
      <c r="G126" s="6">
        <f t="shared" ref="G126:H126" si="180">G127</f>
        <v>0</v>
      </c>
      <c r="H126" s="6">
        <f t="shared" si="180"/>
        <v>160.5</v>
      </c>
      <c r="I126" s="6"/>
      <c r="J126" s="6">
        <f t="shared" ref="J126" si="181">J127</f>
        <v>0</v>
      </c>
      <c r="K126" s="6">
        <f t="shared" ref="K126" si="182">K127</f>
        <v>0</v>
      </c>
      <c r="L126" s="6"/>
      <c r="M126" s="6">
        <f t="shared" ref="M126" si="183">M127</f>
        <v>0</v>
      </c>
      <c r="N126" s="6">
        <f t="shared" ref="N126" si="184">N127</f>
        <v>0</v>
      </c>
    </row>
    <row r="127" spans="1:14" ht="31.5" outlineLevel="7" x14ac:dyDescent="0.2">
      <c r="A127" s="44" t="s">
        <v>482</v>
      </c>
      <c r="B127" s="44" t="s">
        <v>472</v>
      </c>
      <c r="C127" s="44" t="s">
        <v>460</v>
      </c>
      <c r="D127" s="44" t="s">
        <v>65</v>
      </c>
      <c r="E127" s="13" t="s">
        <v>422</v>
      </c>
      <c r="F127" s="7">
        <v>160.5</v>
      </c>
      <c r="G127" s="7"/>
      <c r="H127" s="7">
        <f>SUM(F127:G127)</f>
        <v>160.5</v>
      </c>
      <c r="I127" s="7"/>
      <c r="J127" s="7"/>
      <c r="K127" s="7">
        <f>SUM(I127:J127)</f>
        <v>0</v>
      </c>
      <c r="L127" s="7"/>
      <c r="M127" s="7"/>
      <c r="N127" s="7">
        <f>SUM(L127:M127)</f>
        <v>0</v>
      </c>
    </row>
    <row r="128" spans="1:14" s="57" customFormat="1" ht="31.5" outlineLevel="7" x14ac:dyDescent="0.2">
      <c r="A128" s="43" t="s">
        <v>482</v>
      </c>
      <c r="B128" s="43" t="s">
        <v>472</v>
      </c>
      <c r="C128" s="43" t="s">
        <v>460</v>
      </c>
      <c r="D128" s="43"/>
      <c r="E128" s="12" t="s">
        <v>897</v>
      </c>
      <c r="F128" s="6">
        <f>F129</f>
        <v>802.4</v>
      </c>
      <c r="G128" s="6">
        <f t="shared" ref="G128:H128" si="185">G129</f>
        <v>0</v>
      </c>
      <c r="H128" s="6">
        <f t="shared" si="185"/>
        <v>802.4</v>
      </c>
      <c r="I128" s="6"/>
      <c r="J128" s="6">
        <f t="shared" ref="J128" si="186">J129</f>
        <v>0</v>
      </c>
      <c r="K128" s="6">
        <f t="shared" ref="K128" si="187">K129</f>
        <v>0</v>
      </c>
      <c r="L128" s="6"/>
      <c r="M128" s="6">
        <f t="shared" ref="M128" si="188">M129</f>
        <v>0</v>
      </c>
      <c r="N128" s="6">
        <f t="shared" ref="N128" si="189">N129</f>
        <v>0</v>
      </c>
    </row>
    <row r="129" spans="1:14" ht="31.5" outlineLevel="7" x14ac:dyDescent="0.2">
      <c r="A129" s="44" t="s">
        <v>482</v>
      </c>
      <c r="B129" s="44" t="s">
        <v>472</v>
      </c>
      <c r="C129" s="44" t="s">
        <v>460</v>
      </c>
      <c r="D129" s="44" t="s">
        <v>65</v>
      </c>
      <c r="E129" s="11" t="s">
        <v>66</v>
      </c>
      <c r="F129" s="7">
        <v>802.4</v>
      </c>
      <c r="G129" s="7"/>
      <c r="H129" s="7">
        <f>SUM(F129:G129)</f>
        <v>802.4</v>
      </c>
      <c r="I129" s="7"/>
      <c r="J129" s="7"/>
      <c r="K129" s="7">
        <f>SUM(I129:J129)</f>
        <v>0</v>
      </c>
      <c r="L129" s="7"/>
      <c r="M129" s="7"/>
      <c r="N129" s="7">
        <f>SUM(L129:M129)</f>
        <v>0</v>
      </c>
    </row>
    <row r="130" spans="1:14" s="57" customFormat="1" ht="31.5" outlineLevel="7" x14ac:dyDescent="0.2">
      <c r="A130" s="43" t="s">
        <v>482</v>
      </c>
      <c r="B130" s="43" t="s">
        <v>472</v>
      </c>
      <c r="C130" s="163" t="s">
        <v>443</v>
      </c>
      <c r="D130" s="163"/>
      <c r="E130" s="192" t="s">
        <v>493</v>
      </c>
      <c r="F130" s="6">
        <f>F131</f>
        <v>1064.71245</v>
      </c>
      <c r="G130" s="6">
        <f t="shared" ref="G130:H130" si="190">G131</f>
        <v>-0.01</v>
      </c>
      <c r="H130" s="6">
        <f t="shared" si="190"/>
        <v>1064.70245</v>
      </c>
      <c r="I130" s="6">
        <f t="shared" ref="I130:L130" si="191">I131</f>
        <v>1000</v>
      </c>
      <c r="J130" s="6">
        <f t="shared" ref="J130" si="192">J131</f>
        <v>0</v>
      </c>
      <c r="K130" s="6">
        <f t="shared" ref="K130" si="193">K131</f>
        <v>1000</v>
      </c>
      <c r="L130" s="6">
        <f t="shared" si="191"/>
        <v>1000</v>
      </c>
      <c r="M130" s="6">
        <f t="shared" ref="M130" si="194">M131</f>
        <v>0</v>
      </c>
      <c r="N130" s="6">
        <f t="shared" ref="N130" si="195">N131</f>
        <v>1000</v>
      </c>
    </row>
    <row r="131" spans="1:14" ht="31.5" outlineLevel="7" x14ac:dyDescent="0.2">
      <c r="A131" s="44" t="s">
        <v>482</v>
      </c>
      <c r="B131" s="44" t="s">
        <v>472</v>
      </c>
      <c r="C131" s="44" t="s">
        <v>443</v>
      </c>
      <c r="D131" s="44" t="s">
        <v>65</v>
      </c>
      <c r="E131" s="11" t="s">
        <v>66</v>
      </c>
      <c r="F131" s="7">
        <v>1064.71245</v>
      </c>
      <c r="G131" s="178">
        <v>-0.01</v>
      </c>
      <c r="H131" s="179">
        <f>SUM(F131:G131)</f>
        <v>1064.70245</v>
      </c>
      <c r="I131" s="7">
        <v>1000</v>
      </c>
      <c r="J131" s="7"/>
      <c r="K131" s="7">
        <f>SUM(I131:J131)</f>
        <v>1000</v>
      </c>
      <c r="L131" s="7">
        <v>1000</v>
      </c>
      <c r="M131" s="7"/>
      <c r="N131" s="7">
        <f>SUM(L131:M131)</f>
        <v>1000</v>
      </c>
    </row>
    <row r="132" spans="1:14" s="57" customFormat="1" ht="31.5" outlineLevel="7" x14ac:dyDescent="0.2">
      <c r="A132" s="43" t="s">
        <v>482</v>
      </c>
      <c r="B132" s="43" t="s">
        <v>472</v>
      </c>
      <c r="C132" s="43" t="s">
        <v>443</v>
      </c>
      <c r="D132" s="43"/>
      <c r="E132" s="12" t="s">
        <v>449</v>
      </c>
      <c r="F132" s="6">
        <f t="shared" ref="F132:N132" si="196">F133</f>
        <v>1064.7263600000001</v>
      </c>
      <c r="G132" s="6">
        <f t="shared" si="196"/>
        <v>0</v>
      </c>
      <c r="H132" s="6">
        <f t="shared" si="196"/>
        <v>1064.7263600000001</v>
      </c>
      <c r="I132" s="6"/>
      <c r="J132" s="6">
        <f t="shared" si="196"/>
        <v>0</v>
      </c>
      <c r="K132" s="6">
        <f t="shared" si="196"/>
        <v>0</v>
      </c>
      <c r="L132" s="6"/>
      <c r="M132" s="6">
        <f t="shared" si="196"/>
        <v>0</v>
      </c>
      <c r="N132" s="6">
        <f t="shared" si="196"/>
        <v>0</v>
      </c>
    </row>
    <row r="133" spans="1:14" ht="31.5" outlineLevel="7" x14ac:dyDescent="0.2">
      <c r="A133" s="44" t="s">
        <v>482</v>
      </c>
      <c r="B133" s="44" t="s">
        <v>472</v>
      </c>
      <c r="C133" s="44" t="s">
        <v>443</v>
      </c>
      <c r="D133" s="44" t="s">
        <v>65</v>
      </c>
      <c r="E133" s="11" t="s">
        <v>66</v>
      </c>
      <c r="F133" s="7">
        <v>1064.7263600000001</v>
      </c>
      <c r="G133" s="7"/>
      <c r="H133" s="7">
        <f>SUM(F133:G133)</f>
        <v>1064.7263600000001</v>
      </c>
      <c r="I133" s="7"/>
      <c r="J133" s="7"/>
      <c r="K133" s="7">
        <f>SUM(I133:J133)</f>
        <v>0</v>
      </c>
      <c r="L133" s="7"/>
      <c r="M133" s="7"/>
      <c r="N133" s="7">
        <f>SUM(L133:M133)</f>
        <v>0</v>
      </c>
    </row>
    <row r="134" spans="1:14" ht="31.5" outlineLevel="3" x14ac:dyDescent="0.2">
      <c r="A134" s="43" t="s">
        <v>482</v>
      </c>
      <c r="B134" s="43" t="s">
        <v>472</v>
      </c>
      <c r="C134" s="43" t="s">
        <v>67</v>
      </c>
      <c r="D134" s="43"/>
      <c r="E134" s="10" t="s">
        <v>68</v>
      </c>
      <c r="F134" s="6">
        <f t="shared" ref="F134:N136" si="197">F135</f>
        <v>274.8</v>
      </c>
      <c r="G134" s="6">
        <f t="shared" si="197"/>
        <v>0</v>
      </c>
      <c r="H134" s="6">
        <f t="shared" si="197"/>
        <v>274.8</v>
      </c>
      <c r="I134" s="6">
        <f t="shared" ref="I134:I136" si="198">I135</f>
        <v>274.8</v>
      </c>
      <c r="J134" s="6">
        <f t="shared" si="197"/>
        <v>0</v>
      </c>
      <c r="K134" s="6">
        <f t="shared" si="197"/>
        <v>274.8</v>
      </c>
      <c r="L134" s="6">
        <f t="shared" ref="L134:L136" si="199">L135</f>
        <v>274.8</v>
      </c>
      <c r="M134" s="6">
        <f t="shared" si="197"/>
        <v>0</v>
      </c>
      <c r="N134" s="6">
        <f t="shared" si="197"/>
        <v>274.8</v>
      </c>
    </row>
    <row r="135" spans="1:14" ht="31.5" outlineLevel="4" x14ac:dyDescent="0.2">
      <c r="A135" s="43" t="s">
        <v>482</v>
      </c>
      <c r="B135" s="43" t="s">
        <v>472</v>
      </c>
      <c r="C135" s="43" t="s">
        <v>69</v>
      </c>
      <c r="D135" s="43"/>
      <c r="E135" s="10" t="s">
        <v>70</v>
      </c>
      <c r="F135" s="6">
        <f t="shared" si="197"/>
        <v>274.8</v>
      </c>
      <c r="G135" s="6">
        <f t="shared" si="197"/>
        <v>0</v>
      </c>
      <c r="H135" s="6">
        <f t="shared" si="197"/>
        <v>274.8</v>
      </c>
      <c r="I135" s="6">
        <f t="shared" si="198"/>
        <v>274.8</v>
      </c>
      <c r="J135" s="6">
        <f t="shared" si="197"/>
        <v>0</v>
      </c>
      <c r="K135" s="6">
        <f t="shared" si="197"/>
        <v>274.8</v>
      </c>
      <c r="L135" s="6">
        <f t="shared" si="199"/>
        <v>274.8</v>
      </c>
      <c r="M135" s="6">
        <f t="shared" si="197"/>
        <v>0</v>
      </c>
      <c r="N135" s="6">
        <f t="shared" si="197"/>
        <v>274.8</v>
      </c>
    </row>
    <row r="136" spans="1:14" ht="31.5" outlineLevel="5" x14ac:dyDescent="0.2">
      <c r="A136" s="43" t="s">
        <v>482</v>
      </c>
      <c r="B136" s="43" t="s">
        <v>472</v>
      </c>
      <c r="C136" s="43" t="s">
        <v>434</v>
      </c>
      <c r="D136" s="43"/>
      <c r="E136" s="10" t="s">
        <v>435</v>
      </c>
      <c r="F136" s="6">
        <f t="shared" si="197"/>
        <v>274.8</v>
      </c>
      <c r="G136" s="6">
        <f t="shared" si="197"/>
        <v>0</v>
      </c>
      <c r="H136" s="6">
        <f t="shared" si="197"/>
        <v>274.8</v>
      </c>
      <c r="I136" s="6">
        <f t="shared" si="198"/>
        <v>274.8</v>
      </c>
      <c r="J136" s="6">
        <f t="shared" si="197"/>
        <v>0</v>
      </c>
      <c r="K136" s="6">
        <f t="shared" si="197"/>
        <v>274.8</v>
      </c>
      <c r="L136" s="6">
        <f t="shared" si="199"/>
        <v>274.8</v>
      </c>
      <c r="M136" s="6">
        <f t="shared" si="197"/>
        <v>0</v>
      </c>
      <c r="N136" s="6">
        <f t="shared" si="197"/>
        <v>274.8</v>
      </c>
    </row>
    <row r="137" spans="1:14" ht="31.5" outlineLevel="7" x14ac:dyDescent="0.2">
      <c r="A137" s="44" t="s">
        <v>482</v>
      </c>
      <c r="B137" s="44" t="s">
        <v>472</v>
      </c>
      <c r="C137" s="44" t="s">
        <v>434</v>
      </c>
      <c r="D137" s="44" t="s">
        <v>65</v>
      </c>
      <c r="E137" s="11" t="s">
        <v>66</v>
      </c>
      <c r="F137" s="7">
        <v>274.8</v>
      </c>
      <c r="G137" s="7"/>
      <c r="H137" s="7">
        <f>SUM(F137:G137)</f>
        <v>274.8</v>
      </c>
      <c r="I137" s="7">
        <v>274.8</v>
      </c>
      <c r="J137" s="7"/>
      <c r="K137" s="7">
        <f>SUM(I137:J137)</f>
        <v>274.8</v>
      </c>
      <c r="L137" s="7">
        <v>274.8</v>
      </c>
      <c r="M137" s="7"/>
      <c r="N137" s="7">
        <f>SUM(L137:M137)</f>
        <v>274.8</v>
      </c>
    </row>
    <row r="138" spans="1:14" ht="31.5" outlineLevel="2" x14ac:dyDescent="0.2">
      <c r="A138" s="43" t="s">
        <v>482</v>
      </c>
      <c r="B138" s="43" t="s">
        <v>472</v>
      </c>
      <c r="C138" s="43" t="s">
        <v>30</v>
      </c>
      <c r="D138" s="43"/>
      <c r="E138" s="10" t="s">
        <v>31</v>
      </c>
      <c r="F138" s="6">
        <f>F139+F144</f>
        <v>71534</v>
      </c>
      <c r="G138" s="6">
        <f t="shared" ref="G138:H138" si="200">G139+G144</f>
        <v>0</v>
      </c>
      <c r="H138" s="6">
        <f t="shared" si="200"/>
        <v>71534</v>
      </c>
      <c r="I138" s="6">
        <f t="shared" ref="I138:L138" si="201">I139+I144</f>
        <v>71741.5</v>
      </c>
      <c r="J138" s="6">
        <f t="shared" ref="J138" si="202">J139+J144</f>
        <v>0</v>
      </c>
      <c r="K138" s="6">
        <f t="shared" ref="K138" si="203">K139+K144</f>
        <v>71741.5</v>
      </c>
      <c r="L138" s="6">
        <f t="shared" si="201"/>
        <v>71741.5</v>
      </c>
      <c r="M138" s="6">
        <f t="shared" ref="M138" si="204">M139+M144</f>
        <v>0</v>
      </c>
      <c r="N138" s="6">
        <f t="shared" ref="N138" si="205">N139+N144</f>
        <v>71741.5</v>
      </c>
    </row>
    <row r="139" spans="1:14" ht="15.75" outlineLevel="3" x14ac:dyDescent="0.2">
      <c r="A139" s="43" t="s">
        <v>482</v>
      </c>
      <c r="B139" s="43" t="s">
        <v>472</v>
      </c>
      <c r="C139" s="43" t="s">
        <v>71</v>
      </c>
      <c r="D139" s="43"/>
      <c r="E139" s="10" t="s">
        <v>72</v>
      </c>
      <c r="F139" s="6">
        <f t="shared" ref="F139:N140" si="206">F140</f>
        <v>693.2</v>
      </c>
      <c r="G139" s="6">
        <f t="shared" si="206"/>
        <v>0</v>
      </c>
      <c r="H139" s="6">
        <f t="shared" si="206"/>
        <v>693.2</v>
      </c>
      <c r="I139" s="6">
        <f t="shared" ref="I139:I140" si="207">I140</f>
        <v>693.2</v>
      </c>
      <c r="J139" s="6">
        <f t="shared" si="206"/>
        <v>0</v>
      </c>
      <c r="K139" s="6">
        <f t="shared" si="206"/>
        <v>693.2</v>
      </c>
      <c r="L139" s="6">
        <f t="shared" ref="L139:L140" si="208">L140</f>
        <v>693.2</v>
      </c>
      <c r="M139" s="6">
        <f t="shared" si="206"/>
        <v>0</v>
      </c>
      <c r="N139" s="6">
        <f t="shared" si="206"/>
        <v>693.2</v>
      </c>
    </row>
    <row r="140" spans="1:14" ht="32.25" customHeight="1" outlineLevel="4" x14ac:dyDescent="0.2">
      <c r="A140" s="43" t="s">
        <v>482</v>
      </c>
      <c r="B140" s="43" t="s">
        <v>472</v>
      </c>
      <c r="C140" s="43" t="s">
        <v>73</v>
      </c>
      <c r="D140" s="43"/>
      <c r="E140" s="10" t="s">
        <v>74</v>
      </c>
      <c r="F140" s="6">
        <f t="shared" si="206"/>
        <v>693.2</v>
      </c>
      <c r="G140" s="6">
        <f t="shared" si="206"/>
        <v>0</v>
      </c>
      <c r="H140" s="6">
        <f t="shared" si="206"/>
        <v>693.2</v>
      </c>
      <c r="I140" s="6">
        <f t="shared" si="207"/>
        <v>693.2</v>
      </c>
      <c r="J140" s="6">
        <f t="shared" si="206"/>
        <v>0</v>
      </c>
      <c r="K140" s="6">
        <f t="shared" si="206"/>
        <v>693.2</v>
      </c>
      <c r="L140" s="6">
        <f t="shared" si="208"/>
        <v>693.2</v>
      </c>
      <c r="M140" s="6">
        <f t="shared" si="206"/>
        <v>0</v>
      </c>
      <c r="N140" s="6">
        <f t="shared" si="206"/>
        <v>693.2</v>
      </c>
    </row>
    <row r="141" spans="1:14" ht="15.75" outlineLevel="5" x14ac:dyDescent="0.2">
      <c r="A141" s="43" t="s">
        <v>482</v>
      </c>
      <c r="B141" s="43" t="s">
        <v>472</v>
      </c>
      <c r="C141" s="43" t="s">
        <v>75</v>
      </c>
      <c r="D141" s="43"/>
      <c r="E141" s="10" t="s">
        <v>76</v>
      </c>
      <c r="F141" s="6">
        <f>F142+F143</f>
        <v>693.2</v>
      </c>
      <c r="G141" s="6">
        <f t="shared" ref="G141:H141" si="209">G142+G143</f>
        <v>0</v>
      </c>
      <c r="H141" s="6">
        <f t="shared" si="209"/>
        <v>693.2</v>
      </c>
      <c r="I141" s="6">
        <f t="shared" ref="I141:L141" si="210">I142+I143</f>
        <v>693.2</v>
      </c>
      <c r="J141" s="6">
        <f t="shared" ref="J141" si="211">J142+J143</f>
        <v>0</v>
      </c>
      <c r="K141" s="6">
        <f t="shared" ref="K141" si="212">K142+K143</f>
        <v>693.2</v>
      </c>
      <c r="L141" s="6">
        <f t="shared" si="210"/>
        <v>693.2</v>
      </c>
      <c r="M141" s="6">
        <f t="shared" ref="M141" si="213">M142+M143</f>
        <v>0</v>
      </c>
      <c r="N141" s="6">
        <f t="shared" ref="N141" si="214">N142+N143</f>
        <v>693.2</v>
      </c>
    </row>
    <row r="142" spans="1:14" ht="47.25" outlineLevel="7" x14ac:dyDescent="0.2">
      <c r="A142" s="44" t="s">
        <v>482</v>
      </c>
      <c r="B142" s="44" t="s">
        <v>472</v>
      </c>
      <c r="C142" s="44" t="s">
        <v>75</v>
      </c>
      <c r="D142" s="44" t="s">
        <v>4</v>
      </c>
      <c r="E142" s="11" t="s">
        <v>5</v>
      </c>
      <c r="F142" s="7">
        <v>338.2</v>
      </c>
      <c r="G142" s="7"/>
      <c r="H142" s="7">
        <f>SUM(F142:G142)</f>
        <v>338.2</v>
      </c>
      <c r="I142" s="7">
        <v>338.2</v>
      </c>
      <c r="J142" s="7"/>
      <c r="K142" s="7">
        <f>SUM(I142:J142)</f>
        <v>338.2</v>
      </c>
      <c r="L142" s="7">
        <v>338.2</v>
      </c>
      <c r="M142" s="7"/>
      <c r="N142" s="7">
        <f>SUM(L142:M142)</f>
        <v>338.2</v>
      </c>
    </row>
    <row r="143" spans="1:14" ht="15.75" outlineLevel="7" x14ac:dyDescent="0.2">
      <c r="A143" s="44" t="s">
        <v>482</v>
      </c>
      <c r="B143" s="44" t="s">
        <v>472</v>
      </c>
      <c r="C143" s="44" t="s">
        <v>75</v>
      </c>
      <c r="D143" s="44" t="s">
        <v>7</v>
      </c>
      <c r="E143" s="11" t="s">
        <v>8</v>
      </c>
      <c r="F143" s="7">
        <v>355</v>
      </c>
      <c r="G143" s="7"/>
      <c r="H143" s="7">
        <f>SUM(F143:G143)</f>
        <v>355</v>
      </c>
      <c r="I143" s="7">
        <v>355</v>
      </c>
      <c r="J143" s="7"/>
      <c r="K143" s="7">
        <f>SUM(I143:J143)</f>
        <v>355</v>
      </c>
      <c r="L143" s="7">
        <v>355</v>
      </c>
      <c r="M143" s="7"/>
      <c r="N143" s="7">
        <f>SUM(L143:M143)</f>
        <v>355</v>
      </c>
    </row>
    <row r="144" spans="1:14" ht="32.25" customHeight="1" outlineLevel="3" x14ac:dyDescent="0.2">
      <c r="A144" s="43" t="s">
        <v>482</v>
      </c>
      <c r="B144" s="43" t="s">
        <v>472</v>
      </c>
      <c r="C144" s="43" t="s">
        <v>32</v>
      </c>
      <c r="D144" s="43"/>
      <c r="E144" s="10" t="s">
        <v>33</v>
      </c>
      <c r="F144" s="6">
        <f>F145+F156</f>
        <v>70840.800000000003</v>
      </c>
      <c r="G144" s="6">
        <f t="shared" ref="G144:H144" si="215">G145+G156</f>
        <v>0</v>
      </c>
      <c r="H144" s="6">
        <f t="shared" si="215"/>
        <v>70840.800000000003</v>
      </c>
      <c r="I144" s="6">
        <f>I145+I156</f>
        <v>71048.3</v>
      </c>
      <c r="J144" s="6">
        <f t="shared" ref="J144" si="216">J145+J156</f>
        <v>0</v>
      </c>
      <c r="K144" s="6">
        <f t="shared" ref="K144" si="217">K145+K156</f>
        <v>71048.3</v>
      </c>
      <c r="L144" s="6">
        <f>L145+L156</f>
        <v>71048.3</v>
      </c>
      <c r="M144" s="6">
        <f t="shared" ref="M144" si="218">M145+M156</f>
        <v>0</v>
      </c>
      <c r="N144" s="6">
        <f t="shared" ref="N144" si="219">N145+N156</f>
        <v>71048.3</v>
      </c>
    </row>
    <row r="145" spans="1:14" ht="31.5" outlineLevel="4" x14ac:dyDescent="0.2">
      <c r="A145" s="43" t="s">
        <v>482</v>
      </c>
      <c r="B145" s="43" t="s">
        <v>472</v>
      </c>
      <c r="C145" s="43" t="s">
        <v>34</v>
      </c>
      <c r="D145" s="43"/>
      <c r="E145" s="10" t="s">
        <v>35</v>
      </c>
      <c r="F145" s="6">
        <f>F146+F148+F150+F152+F154</f>
        <v>20810.7</v>
      </c>
      <c r="G145" s="6">
        <f t="shared" ref="G145:H145" si="220">G146+G148+G150+G152+G154</f>
        <v>0</v>
      </c>
      <c r="H145" s="6">
        <f t="shared" si="220"/>
        <v>20810.7</v>
      </c>
      <c r="I145" s="6">
        <f t="shared" ref="I145:L145" si="221">I146+I148+I150+I152+I154</f>
        <v>21018.2</v>
      </c>
      <c r="J145" s="6">
        <f t="shared" ref="J145" si="222">J146+J148+J150+J152+J154</f>
        <v>0</v>
      </c>
      <c r="K145" s="6">
        <f t="shared" ref="K145" si="223">K146+K148+K150+K152+K154</f>
        <v>21018.2</v>
      </c>
      <c r="L145" s="6">
        <f t="shared" si="221"/>
        <v>21018.2</v>
      </c>
      <c r="M145" s="6">
        <f t="shared" ref="M145" si="224">M146+M148+M150+M152+M154</f>
        <v>0</v>
      </c>
      <c r="N145" s="6">
        <f t="shared" ref="N145" si="225">N146+N148+N150+N152+N154</f>
        <v>21018.2</v>
      </c>
    </row>
    <row r="146" spans="1:14" ht="31.5" outlineLevel="5" x14ac:dyDescent="0.2">
      <c r="A146" s="43" t="s">
        <v>482</v>
      </c>
      <c r="B146" s="43" t="s">
        <v>472</v>
      </c>
      <c r="C146" s="43" t="s">
        <v>77</v>
      </c>
      <c r="D146" s="43"/>
      <c r="E146" s="10" t="s">
        <v>14</v>
      </c>
      <c r="F146" s="6">
        <f t="shared" ref="F146:N146" si="226">F147</f>
        <v>7100</v>
      </c>
      <c r="G146" s="6">
        <f t="shared" si="226"/>
        <v>0</v>
      </c>
      <c r="H146" s="6">
        <f t="shared" si="226"/>
        <v>7100</v>
      </c>
      <c r="I146" s="6">
        <f t="shared" si="226"/>
        <v>7100</v>
      </c>
      <c r="J146" s="6">
        <f t="shared" si="226"/>
        <v>0</v>
      </c>
      <c r="K146" s="6">
        <f t="shared" si="226"/>
        <v>7100</v>
      </c>
      <c r="L146" s="6">
        <f t="shared" si="226"/>
        <v>7100</v>
      </c>
      <c r="M146" s="6">
        <f t="shared" si="226"/>
        <v>0</v>
      </c>
      <c r="N146" s="6">
        <f t="shared" si="226"/>
        <v>7100</v>
      </c>
    </row>
    <row r="147" spans="1:14" ht="15.75" outlineLevel="7" x14ac:dyDescent="0.2">
      <c r="A147" s="44" t="s">
        <v>482</v>
      </c>
      <c r="B147" s="44" t="s">
        <v>472</v>
      </c>
      <c r="C147" s="44" t="s">
        <v>77</v>
      </c>
      <c r="D147" s="44" t="s">
        <v>7</v>
      </c>
      <c r="E147" s="11" t="s">
        <v>8</v>
      </c>
      <c r="F147" s="7">
        <v>7100</v>
      </c>
      <c r="G147" s="7"/>
      <c r="H147" s="7">
        <f>SUM(F147:G147)</f>
        <v>7100</v>
      </c>
      <c r="I147" s="7">
        <v>7100</v>
      </c>
      <c r="J147" s="7"/>
      <c r="K147" s="7">
        <f>SUM(I147:J147)</f>
        <v>7100</v>
      </c>
      <c r="L147" s="7">
        <v>7100</v>
      </c>
      <c r="M147" s="7"/>
      <c r="N147" s="7">
        <f>SUM(L147:M147)</f>
        <v>7100</v>
      </c>
    </row>
    <row r="148" spans="1:14" ht="31.5" outlineLevel="5" x14ac:dyDescent="0.2">
      <c r="A148" s="43" t="s">
        <v>482</v>
      </c>
      <c r="B148" s="43" t="s">
        <v>472</v>
      </c>
      <c r="C148" s="43" t="s">
        <v>78</v>
      </c>
      <c r="D148" s="43"/>
      <c r="E148" s="10" t="s">
        <v>79</v>
      </c>
      <c r="F148" s="6">
        <f t="shared" ref="F148:N148" si="227">F149</f>
        <v>6498.7</v>
      </c>
      <c r="G148" s="6">
        <f t="shared" si="227"/>
        <v>0</v>
      </c>
      <c r="H148" s="6">
        <f t="shared" si="227"/>
        <v>6498.7</v>
      </c>
      <c r="I148" s="6">
        <f t="shared" si="227"/>
        <v>6498.7</v>
      </c>
      <c r="J148" s="6">
        <f t="shared" si="227"/>
        <v>0</v>
      </c>
      <c r="K148" s="6">
        <f t="shared" si="227"/>
        <v>6498.7</v>
      </c>
      <c r="L148" s="6">
        <f t="shared" si="227"/>
        <v>6498.7</v>
      </c>
      <c r="M148" s="6">
        <f t="shared" si="227"/>
        <v>0</v>
      </c>
      <c r="N148" s="6">
        <f t="shared" si="227"/>
        <v>6498.7</v>
      </c>
    </row>
    <row r="149" spans="1:14" ht="31.5" outlineLevel="7" x14ac:dyDescent="0.2">
      <c r="A149" s="44" t="s">
        <v>482</v>
      </c>
      <c r="B149" s="44" t="s">
        <v>472</v>
      </c>
      <c r="C149" s="44" t="s">
        <v>78</v>
      </c>
      <c r="D149" s="44" t="s">
        <v>65</v>
      </c>
      <c r="E149" s="11" t="s">
        <v>66</v>
      </c>
      <c r="F149" s="7">
        <v>6498.7</v>
      </c>
      <c r="G149" s="7"/>
      <c r="H149" s="7">
        <f>SUM(F149:G149)</f>
        <v>6498.7</v>
      </c>
      <c r="I149" s="7">
        <v>6498.7</v>
      </c>
      <c r="J149" s="7"/>
      <c r="K149" s="7">
        <f>SUM(I149:J149)</f>
        <v>6498.7</v>
      </c>
      <c r="L149" s="7">
        <v>6498.7</v>
      </c>
      <c r="M149" s="7"/>
      <c r="N149" s="7">
        <f>SUM(L149:M149)</f>
        <v>6498.7</v>
      </c>
    </row>
    <row r="150" spans="1:14" ht="15.75" outlineLevel="5" x14ac:dyDescent="0.2">
      <c r="A150" s="43" t="s">
        <v>482</v>
      </c>
      <c r="B150" s="43" t="s">
        <v>472</v>
      </c>
      <c r="C150" s="43" t="s">
        <v>80</v>
      </c>
      <c r="D150" s="43"/>
      <c r="E150" s="10" t="s">
        <v>81</v>
      </c>
      <c r="F150" s="6">
        <f t="shared" ref="F150:N150" si="228">F151</f>
        <v>1383.5</v>
      </c>
      <c r="G150" s="6">
        <f t="shared" si="228"/>
        <v>0</v>
      </c>
      <c r="H150" s="6">
        <f t="shared" si="228"/>
        <v>1383.5</v>
      </c>
      <c r="I150" s="6">
        <f t="shared" si="228"/>
        <v>1383.5</v>
      </c>
      <c r="J150" s="6">
        <f t="shared" si="228"/>
        <v>0</v>
      </c>
      <c r="K150" s="6">
        <f t="shared" si="228"/>
        <v>1383.5</v>
      </c>
      <c r="L150" s="6">
        <f t="shared" si="228"/>
        <v>1383.5</v>
      </c>
      <c r="M150" s="6">
        <f t="shared" si="228"/>
        <v>0</v>
      </c>
      <c r="N150" s="6">
        <f t="shared" si="228"/>
        <v>1383.5</v>
      </c>
    </row>
    <row r="151" spans="1:14" ht="15.75" outlineLevel="7" x14ac:dyDescent="0.2">
      <c r="A151" s="44" t="s">
        <v>482</v>
      </c>
      <c r="B151" s="44" t="s">
        <v>472</v>
      </c>
      <c r="C151" s="44" t="s">
        <v>80</v>
      </c>
      <c r="D151" s="44" t="s">
        <v>19</v>
      </c>
      <c r="E151" s="11" t="s">
        <v>20</v>
      </c>
      <c r="F151" s="7">
        <v>1383.5</v>
      </c>
      <c r="G151" s="7"/>
      <c r="H151" s="7">
        <f>SUM(F151:G151)</f>
        <v>1383.5</v>
      </c>
      <c r="I151" s="7">
        <v>1383.5</v>
      </c>
      <c r="J151" s="7"/>
      <c r="K151" s="7">
        <f>SUM(I151:J151)</f>
        <v>1383.5</v>
      </c>
      <c r="L151" s="7">
        <v>1383.5</v>
      </c>
      <c r="M151" s="7"/>
      <c r="N151" s="7">
        <f>SUM(L151:M151)</f>
        <v>1383.5</v>
      </c>
    </row>
    <row r="152" spans="1:14" ht="31.5" outlineLevel="5" x14ac:dyDescent="0.2">
      <c r="A152" s="43" t="s">
        <v>482</v>
      </c>
      <c r="B152" s="43" t="s">
        <v>472</v>
      </c>
      <c r="C152" s="43" t="s">
        <v>730</v>
      </c>
      <c r="D152" s="43"/>
      <c r="E152" s="10" t="s">
        <v>82</v>
      </c>
      <c r="F152" s="6">
        <f t="shared" ref="F152:N152" si="229">F153</f>
        <v>1130.3</v>
      </c>
      <c r="G152" s="6">
        <f t="shared" si="229"/>
        <v>0</v>
      </c>
      <c r="H152" s="6">
        <f t="shared" si="229"/>
        <v>1130.3</v>
      </c>
      <c r="I152" s="6">
        <f t="shared" si="229"/>
        <v>1167.2</v>
      </c>
      <c r="J152" s="6">
        <f t="shared" si="229"/>
        <v>0</v>
      </c>
      <c r="K152" s="6">
        <f t="shared" si="229"/>
        <v>1167.2</v>
      </c>
      <c r="L152" s="6">
        <f t="shared" si="229"/>
        <v>1167.2</v>
      </c>
      <c r="M152" s="6">
        <f t="shared" si="229"/>
        <v>0</v>
      </c>
      <c r="N152" s="6">
        <f t="shared" si="229"/>
        <v>1167.2</v>
      </c>
    </row>
    <row r="153" spans="1:14" ht="31.5" outlineLevel="7" x14ac:dyDescent="0.2">
      <c r="A153" s="44" t="s">
        <v>482</v>
      </c>
      <c r="B153" s="44" t="s">
        <v>472</v>
      </c>
      <c r="C153" s="44" t="s">
        <v>730</v>
      </c>
      <c r="D153" s="44" t="s">
        <v>65</v>
      </c>
      <c r="E153" s="11" t="s">
        <v>66</v>
      </c>
      <c r="F153" s="7">
        <v>1130.3</v>
      </c>
      <c r="G153" s="7"/>
      <c r="H153" s="7">
        <f>SUM(F153:G153)</f>
        <v>1130.3</v>
      </c>
      <c r="I153" s="7">
        <v>1167.2</v>
      </c>
      <c r="J153" s="7"/>
      <c r="K153" s="7">
        <f>SUM(I153:J153)</f>
        <v>1167.2</v>
      </c>
      <c r="L153" s="7">
        <v>1167.2</v>
      </c>
      <c r="M153" s="7"/>
      <c r="N153" s="7">
        <f>SUM(L153:M153)</f>
        <v>1167.2</v>
      </c>
    </row>
    <row r="154" spans="1:14" ht="15.75" outlineLevel="5" x14ac:dyDescent="0.2">
      <c r="A154" s="43" t="s">
        <v>482</v>
      </c>
      <c r="B154" s="43" t="s">
        <v>472</v>
      </c>
      <c r="C154" s="43" t="s">
        <v>83</v>
      </c>
      <c r="D154" s="43"/>
      <c r="E154" s="10" t="s">
        <v>84</v>
      </c>
      <c r="F154" s="6">
        <f>F155</f>
        <v>4698.2</v>
      </c>
      <c r="G154" s="6">
        <f t="shared" ref="G154:H154" si="230">G155</f>
        <v>0</v>
      </c>
      <c r="H154" s="6">
        <f t="shared" si="230"/>
        <v>4698.2</v>
      </c>
      <c r="I154" s="6">
        <f t="shared" ref="I154:L154" si="231">I155</f>
        <v>4868.8</v>
      </c>
      <c r="J154" s="6">
        <f t="shared" ref="J154" si="232">J155</f>
        <v>0</v>
      </c>
      <c r="K154" s="6">
        <f t="shared" ref="K154" si="233">K155</f>
        <v>4868.8</v>
      </c>
      <c r="L154" s="6">
        <f t="shared" si="231"/>
        <v>4868.8</v>
      </c>
      <c r="M154" s="6">
        <f t="shared" ref="M154" si="234">M155</f>
        <v>0</v>
      </c>
      <c r="N154" s="6">
        <f t="shared" ref="N154" si="235">N155</f>
        <v>4868.8</v>
      </c>
    </row>
    <row r="155" spans="1:14" ht="47.25" outlineLevel="7" x14ac:dyDescent="0.2">
      <c r="A155" s="44" t="s">
        <v>482</v>
      </c>
      <c r="B155" s="44" t="s">
        <v>472</v>
      </c>
      <c r="C155" s="44" t="s">
        <v>83</v>
      </c>
      <c r="D155" s="44" t="s">
        <v>4</v>
      </c>
      <c r="E155" s="11" t="s">
        <v>5</v>
      </c>
      <c r="F155" s="7">
        <v>4698.2</v>
      </c>
      <c r="G155" s="7"/>
      <c r="H155" s="7">
        <f>SUM(F155:G155)</f>
        <v>4698.2</v>
      </c>
      <c r="I155" s="7">
        <v>4868.8</v>
      </c>
      <c r="J155" s="7"/>
      <c r="K155" s="7">
        <f>SUM(I155:J155)</f>
        <v>4868.8</v>
      </c>
      <c r="L155" s="7">
        <v>4868.8</v>
      </c>
      <c r="M155" s="7"/>
      <c r="N155" s="7">
        <f>SUM(L155:M155)</f>
        <v>4868.8</v>
      </c>
    </row>
    <row r="156" spans="1:14" ht="31.5" outlineLevel="4" x14ac:dyDescent="0.2">
      <c r="A156" s="43" t="s">
        <v>482</v>
      </c>
      <c r="B156" s="43" t="s">
        <v>472</v>
      </c>
      <c r="C156" s="43" t="s">
        <v>85</v>
      </c>
      <c r="D156" s="43"/>
      <c r="E156" s="10" t="s">
        <v>86</v>
      </c>
      <c r="F156" s="6">
        <f>F157+F159+F161</f>
        <v>50030.1</v>
      </c>
      <c r="G156" s="6">
        <f t="shared" ref="G156:H156" si="236">G157+G159+G161</f>
        <v>0</v>
      </c>
      <c r="H156" s="6">
        <f t="shared" si="236"/>
        <v>50030.1</v>
      </c>
      <c r="I156" s="6">
        <f t="shared" ref="I156:L156" si="237">I157+I159+I161</f>
        <v>50030.1</v>
      </c>
      <c r="J156" s="6">
        <f t="shared" ref="J156" si="238">J157+J159+J161</f>
        <v>0</v>
      </c>
      <c r="K156" s="6">
        <f t="shared" ref="K156" si="239">K157+K159+K161</f>
        <v>50030.1</v>
      </c>
      <c r="L156" s="6">
        <f t="shared" si="237"/>
        <v>50030.1</v>
      </c>
      <c r="M156" s="6">
        <f t="shared" ref="M156" si="240">M157+M159+M161</f>
        <v>0</v>
      </c>
      <c r="N156" s="6">
        <f t="shared" ref="N156" si="241">N157+N159+N161</f>
        <v>50030.1</v>
      </c>
    </row>
    <row r="157" spans="1:14" ht="15.75" outlineLevel="5" x14ac:dyDescent="0.2">
      <c r="A157" s="43" t="s">
        <v>482</v>
      </c>
      <c r="B157" s="43" t="s">
        <v>472</v>
      </c>
      <c r="C157" s="43" t="s">
        <v>87</v>
      </c>
      <c r="D157" s="43"/>
      <c r="E157" s="10" t="s">
        <v>88</v>
      </c>
      <c r="F157" s="6">
        <f t="shared" ref="F157:N157" si="242">F158</f>
        <v>49354.1</v>
      </c>
      <c r="G157" s="6">
        <f t="shared" si="242"/>
        <v>0</v>
      </c>
      <c r="H157" s="6">
        <f t="shared" si="242"/>
        <v>49354.1</v>
      </c>
      <c r="I157" s="6">
        <f t="shared" si="242"/>
        <v>49354.1</v>
      </c>
      <c r="J157" s="6">
        <f t="shared" si="242"/>
        <v>0</v>
      </c>
      <c r="K157" s="6">
        <f t="shared" si="242"/>
        <v>49354.1</v>
      </c>
      <c r="L157" s="6">
        <f t="shared" si="242"/>
        <v>49354.1</v>
      </c>
      <c r="M157" s="6">
        <f t="shared" si="242"/>
        <v>0</v>
      </c>
      <c r="N157" s="6">
        <f t="shared" si="242"/>
        <v>49354.1</v>
      </c>
    </row>
    <row r="158" spans="1:14" ht="31.5" outlineLevel="7" x14ac:dyDescent="0.2">
      <c r="A158" s="44" t="s">
        <v>482</v>
      </c>
      <c r="B158" s="44" t="s">
        <v>472</v>
      </c>
      <c r="C158" s="44" t="s">
        <v>87</v>
      </c>
      <c r="D158" s="44" t="s">
        <v>65</v>
      </c>
      <c r="E158" s="11" t="s">
        <v>66</v>
      </c>
      <c r="F158" s="7">
        <v>49354.1</v>
      </c>
      <c r="G158" s="7"/>
      <c r="H158" s="7">
        <f>SUM(F158:G158)</f>
        <v>49354.1</v>
      </c>
      <c r="I158" s="7">
        <v>49354.1</v>
      </c>
      <c r="J158" s="7"/>
      <c r="K158" s="7">
        <f>SUM(I158:J158)</f>
        <v>49354.1</v>
      </c>
      <c r="L158" s="7">
        <v>49354.1</v>
      </c>
      <c r="M158" s="7"/>
      <c r="N158" s="7">
        <f>SUM(L158:M158)</f>
        <v>49354.1</v>
      </c>
    </row>
    <row r="159" spans="1:14" ht="15.75" outlineLevel="5" x14ac:dyDescent="0.2">
      <c r="A159" s="43" t="s">
        <v>482</v>
      </c>
      <c r="B159" s="43" t="s">
        <v>472</v>
      </c>
      <c r="C159" s="43" t="s">
        <v>89</v>
      </c>
      <c r="D159" s="43"/>
      <c r="E159" s="10" t="s">
        <v>10</v>
      </c>
      <c r="F159" s="6">
        <f t="shared" ref="F159:N159" si="243">F160</f>
        <v>395</v>
      </c>
      <c r="G159" s="6">
        <f t="shared" si="243"/>
        <v>0</v>
      </c>
      <c r="H159" s="6">
        <f t="shared" si="243"/>
        <v>395</v>
      </c>
      <c r="I159" s="6">
        <f t="shared" si="243"/>
        <v>395</v>
      </c>
      <c r="J159" s="6">
        <f t="shared" si="243"/>
        <v>0</v>
      </c>
      <c r="K159" s="6">
        <f t="shared" si="243"/>
        <v>395</v>
      </c>
      <c r="L159" s="6">
        <f t="shared" si="243"/>
        <v>395</v>
      </c>
      <c r="M159" s="6">
        <f t="shared" si="243"/>
        <v>0</v>
      </c>
      <c r="N159" s="6">
        <f t="shared" si="243"/>
        <v>395</v>
      </c>
    </row>
    <row r="160" spans="1:14" ht="15.75" outlineLevel="7" x14ac:dyDescent="0.2">
      <c r="A160" s="44" t="s">
        <v>482</v>
      </c>
      <c r="B160" s="44" t="s">
        <v>472</v>
      </c>
      <c r="C160" s="44" t="s">
        <v>89</v>
      </c>
      <c r="D160" s="44" t="s">
        <v>15</v>
      </c>
      <c r="E160" s="11" t="s">
        <v>16</v>
      </c>
      <c r="F160" s="7">
        <v>395</v>
      </c>
      <c r="G160" s="7"/>
      <c r="H160" s="7">
        <f>SUM(F160:G160)</f>
        <v>395</v>
      </c>
      <c r="I160" s="7">
        <v>395</v>
      </c>
      <c r="J160" s="7"/>
      <c r="K160" s="7">
        <f>SUM(I160:J160)</f>
        <v>395</v>
      </c>
      <c r="L160" s="7">
        <v>395</v>
      </c>
      <c r="M160" s="7"/>
      <c r="N160" s="7">
        <f>SUM(L160:M160)</f>
        <v>395</v>
      </c>
    </row>
    <row r="161" spans="1:14" ht="15.75" outlineLevel="5" x14ac:dyDescent="0.2">
      <c r="A161" s="43" t="s">
        <v>482</v>
      </c>
      <c r="B161" s="43" t="s">
        <v>472</v>
      </c>
      <c r="C161" s="43" t="s">
        <v>90</v>
      </c>
      <c r="D161" s="43"/>
      <c r="E161" s="10" t="s">
        <v>91</v>
      </c>
      <c r="F161" s="6">
        <f t="shared" ref="F161:N161" si="244">F162</f>
        <v>281</v>
      </c>
      <c r="G161" s="6">
        <f t="shared" si="244"/>
        <v>0</v>
      </c>
      <c r="H161" s="6">
        <f t="shared" si="244"/>
        <v>281</v>
      </c>
      <c r="I161" s="6">
        <f t="shared" si="244"/>
        <v>281</v>
      </c>
      <c r="J161" s="6">
        <f t="shared" si="244"/>
        <v>0</v>
      </c>
      <c r="K161" s="6">
        <f t="shared" si="244"/>
        <v>281</v>
      </c>
      <c r="L161" s="6">
        <f t="shared" si="244"/>
        <v>281</v>
      </c>
      <c r="M161" s="6">
        <f t="shared" si="244"/>
        <v>0</v>
      </c>
      <c r="N161" s="6">
        <f t="shared" si="244"/>
        <v>281</v>
      </c>
    </row>
    <row r="162" spans="1:14" ht="15.75" outlineLevel="7" x14ac:dyDescent="0.2">
      <c r="A162" s="44" t="s">
        <v>482</v>
      </c>
      <c r="B162" s="44" t="s">
        <v>472</v>
      </c>
      <c r="C162" s="44" t="s">
        <v>90</v>
      </c>
      <c r="D162" s="44" t="s">
        <v>7</v>
      </c>
      <c r="E162" s="11" t="s">
        <v>8</v>
      </c>
      <c r="F162" s="7">
        <v>281</v>
      </c>
      <c r="G162" s="7"/>
      <c r="H162" s="7">
        <f>SUM(F162:G162)</f>
        <v>281</v>
      </c>
      <c r="I162" s="7">
        <v>281</v>
      </c>
      <c r="J162" s="7"/>
      <c r="K162" s="7">
        <f>SUM(I162:J162)</f>
        <v>281</v>
      </c>
      <c r="L162" s="7">
        <v>281</v>
      </c>
      <c r="M162" s="7"/>
      <c r="N162" s="7">
        <f>SUM(L162:M162)</f>
        <v>281</v>
      </c>
    </row>
    <row r="163" spans="1:14" ht="31.5" outlineLevel="2" x14ac:dyDescent="0.2">
      <c r="A163" s="43" t="s">
        <v>482</v>
      </c>
      <c r="B163" s="43" t="s">
        <v>472</v>
      </c>
      <c r="C163" s="43" t="s">
        <v>11</v>
      </c>
      <c r="D163" s="43"/>
      <c r="E163" s="10" t="s">
        <v>12</v>
      </c>
      <c r="F163" s="6"/>
      <c r="G163" s="6">
        <f>G164+G166</f>
        <v>195000</v>
      </c>
      <c r="H163" s="6">
        <f t="shared" ref="H163:N163" si="245">H164+H166</f>
        <v>195000</v>
      </c>
      <c r="I163" s="6">
        <f t="shared" si="245"/>
        <v>0</v>
      </c>
      <c r="J163" s="6">
        <f t="shared" si="245"/>
        <v>45000</v>
      </c>
      <c r="K163" s="6">
        <f t="shared" si="245"/>
        <v>45000</v>
      </c>
      <c r="L163" s="6">
        <f t="shared" si="245"/>
        <v>5000</v>
      </c>
      <c r="M163" s="6">
        <f t="shared" si="245"/>
        <v>0</v>
      </c>
      <c r="N163" s="6">
        <f t="shared" si="245"/>
        <v>5000</v>
      </c>
    </row>
    <row r="164" spans="1:14" ht="31.5" customHeight="1" outlineLevel="7" x14ac:dyDescent="0.2">
      <c r="A164" s="43" t="s">
        <v>482</v>
      </c>
      <c r="B164" s="43" t="s">
        <v>472</v>
      </c>
      <c r="C164" s="163" t="s">
        <v>455</v>
      </c>
      <c r="D164" s="163"/>
      <c r="E164" s="164" t="s">
        <v>620</v>
      </c>
      <c r="F164" s="6"/>
      <c r="G164" s="171">
        <f t="shared" ref="G164:K166" si="246">G165</f>
        <v>60000</v>
      </c>
      <c r="H164" s="171">
        <f t="shared" si="246"/>
        <v>60000</v>
      </c>
      <c r="I164" s="6"/>
      <c r="J164" s="6"/>
      <c r="K164" s="6"/>
      <c r="L164" s="6">
        <f t="shared" ref="L164:N166" si="247">L165</f>
        <v>5000</v>
      </c>
      <c r="M164" s="6">
        <f t="shared" si="247"/>
        <v>0</v>
      </c>
      <c r="N164" s="6">
        <f t="shared" si="247"/>
        <v>5000</v>
      </c>
    </row>
    <row r="165" spans="1:14" ht="15.75" outlineLevel="7" x14ac:dyDescent="0.2">
      <c r="A165" s="44" t="s">
        <v>482</v>
      </c>
      <c r="B165" s="44" t="s">
        <v>472</v>
      </c>
      <c r="C165" s="44" t="s">
        <v>455</v>
      </c>
      <c r="D165" s="44" t="s">
        <v>15</v>
      </c>
      <c r="E165" s="11" t="s">
        <v>16</v>
      </c>
      <c r="F165" s="7"/>
      <c r="G165" s="162">
        <v>60000</v>
      </c>
      <c r="H165" s="162">
        <f>SUM(F165:G165)</f>
        <v>60000</v>
      </c>
      <c r="I165" s="7"/>
      <c r="J165" s="7"/>
      <c r="K165" s="7"/>
      <c r="L165" s="7">
        <v>5000</v>
      </c>
      <c r="M165" s="7"/>
      <c r="N165" s="7">
        <f>SUM(L165:M165)</f>
        <v>5000</v>
      </c>
    </row>
    <row r="166" spans="1:14" ht="31.5" customHeight="1" outlineLevel="7" x14ac:dyDescent="0.2">
      <c r="A166" s="43" t="s">
        <v>482</v>
      </c>
      <c r="B166" s="43" t="s">
        <v>472</v>
      </c>
      <c r="C166" s="163" t="s">
        <v>455</v>
      </c>
      <c r="D166" s="163"/>
      <c r="E166" s="164" t="s">
        <v>910</v>
      </c>
      <c r="F166" s="6"/>
      <c r="G166" s="171">
        <f t="shared" si="246"/>
        <v>135000</v>
      </c>
      <c r="H166" s="171">
        <f t="shared" si="246"/>
        <v>135000</v>
      </c>
      <c r="I166" s="6"/>
      <c r="J166" s="171">
        <f t="shared" si="246"/>
        <v>45000</v>
      </c>
      <c r="K166" s="171">
        <f t="shared" si="246"/>
        <v>45000</v>
      </c>
      <c r="L166" s="6">
        <f t="shared" si="247"/>
        <v>0</v>
      </c>
      <c r="M166" s="6">
        <f t="shared" si="247"/>
        <v>0</v>
      </c>
      <c r="N166" s="6">
        <f t="shared" si="247"/>
        <v>0</v>
      </c>
    </row>
    <row r="167" spans="1:14" ht="26.25" customHeight="1" outlineLevel="7" x14ac:dyDescent="0.2">
      <c r="A167" s="44" t="s">
        <v>482</v>
      </c>
      <c r="B167" s="44" t="s">
        <v>472</v>
      </c>
      <c r="C167" s="44" t="s">
        <v>455</v>
      </c>
      <c r="D167" s="44" t="s">
        <v>15</v>
      </c>
      <c r="E167" s="11" t="s">
        <v>16</v>
      </c>
      <c r="F167" s="7"/>
      <c r="G167" s="162">
        <v>135000</v>
      </c>
      <c r="H167" s="162">
        <f>SUM(F167:G167)</f>
        <v>135000</v>
      </c>
      <c r="I167" s="7"/>
      <c r="J167" s="162">
        <v>45000</v>
      </c>
      <c r="K167" s="162">
        <f>SUM(I167:J167)</f>
        <v>45000</v>
      </c>
      <c r="L167" s="7"/>
      <c r="M167" s="7"/>
      <c r="N167" s="7">
        <f>SUM(L167:M167)</f>
        <v>0</v>
      </c>
    </row>
    <row r="168" spans="1:14" ht="15.75" outlineLevel="7" x14ac:dyDescent="0.2">
      <c r="A168" s="43" t="s">
        <v>482</v>
      </c>
      <c r="B168" s="43" t="s">
        <v>494</v>
      </c>
      <c r="C168" s="44"/>
      <c r="D168" s="44"/>
      <c r="E168" s="51" t="s">
        <v>495</v>
      </c>
      <c r="F168" s="6">
        <f>F169+F181+F196</f>
        <v>55879</v>
      </c>
      <c r="G168" s="6">
        <f t="shared" ref="G168:H168" si="248">G169+G181+G196</f>
        <v>7.9</v>
      </c>
      <c r="H168" s="6">
        <f t="shared" si="248"/>
        <v>55886.9</v>
      </c>
      <c r="I168" s="6">
        <f>I169+I181+I196</f>
        <v>56955.099999999991</v>
      </c>
      <c r="J168" s="6">
        <f t="shared" ref="J168" si="249">J169+J181+J196</f>
        <v>7.9</v>
      </c>
      <c r="K168" s="6">
        <f t="shared" ref="K168" si="250">K169+K181+K196</f>
        <v>56962.999999999993</v>
      </c>
      <c r="L168" s="6">
        <f>L169+L181+L196</f>
        <v>61705</v>
      </c>
      <c r="M168" s="6">
        <f t="shared" ref="M168" si="251">M169+M181+M196</f>
        <v>7.9</v>
      </c>
      <c r="N168" s="6">
        <f t="shared" ref="N168" si="252">N169+N181+N196</f>
        <v>61712.9</v>
      </c>
    </row>
    <row r="169" spans="1:14" ht="15.75" outlineLevel="1" x14ac:dyDescent="0.2">
      <c r="A169" s="43" t="s">
        <v>482</v>
      </c>
      <c r="B169" s="43" t="s">
        <v>496</v>
      </c>
      <c r="C169" s="43"/>
      <c r="D169" s="43"/>
      <c r="E169" s="10" t="s">
        <v>497</v>
      </c>
      <c r="F169" s="6">
        <f t="shared" ref="F169:N169" si="253">F170</f>
        <v>22880.499999999996</v>
      </c>
      <c r="G169" s="6">
        <f t="shared" si="253"/>
        <v>0</v>
      </c>
      <c r="H169" s="6">
        <f t="shared" si="253"/>
        <v>22880.499999999996</v>
      </c>
      <c r="I169" s="6">
        <f t="shared" si="253"/>
        <v>23584.499999999996</v>
      </c>
      <c r="J169" s="6">
        <f t="shared" si="253"/>
        <v>0</v>
      </c>
      <c r="K169" s="6">
        <f t="shared" si="253"/>
        <v>23584.499999999996</v>
      </c>
      <c r="L169" s="6">
        <f t="shared" si="253"/>
        <v>26691.999999999996</v>
      </c>
      <c r="M169" s="6">
        <f t="shared" si="253"/>
        <v>0</v>
      </c>
      <c r="N169" s="6">
        <f t="shared" si="253"/>
        <v>26691.999999999996</v>
      </c>
    </row>
    <row r="170" spans="1:14" ht="31.5" outlineLevel="2" x14ac:dyDescent="0.2">
      <c r="A170" s="43" t="s">
        <v>482</v>
      </c>
      <c r="B170" s="43" t="s">
        <v>496</v>
      </c>
      <c r="C170" s="43" t="s">
        <v>49</v>
      </c>
      <c r="D170" s="43"/>
      <c r="E170" s="10" t="s">
        <v>50</v>
      </c>
      <c r="F170" s="6">
        <f>F171+F175</f>
        <v>22880.499999999996</v>
      </c>
      <c r="G170" s="6">
        <f t="shared" ref="G170:H170" si="254">G171+G175</f>
        <v>0</v>
      </c>
      <c r="H170" s="6">
        <f t="shared" si="254"/>
        <v>22880.499999999996</v>
      </c>
      <c r="I170" s="6">
        <f>I171+I175</f>
        <v>23584.499999999996</v>
      </c>
      <c r="J170" s="6">
        <f t="shared" ref="J170" si="255">J171+J175</f>
        <v>0</v>
      </c>
      <c r="K170" s="6">
        <f t="shared" ref="K170" si="256">K171+K175</f>
        <v>23584.499999999996</v>
      </c>
      <c r="L170" s="6">
        <f>L171+L175</f>
        <v>26691.999999999996</v>
      </c>
      <c r="M170" s="6">
        <f t="shared" ref="M170" si="257">M171+M175</f>
        <v>0</v>
      </c>
      <c r="N170" s="6">
        <f t="shared" ref="N170" si="258">N171+N175</f>
        <v>26691.999999999996</v>
      </c>
    </row>
    <row r="171" spans="1:14" ht="31.5" outlineLevel="3" x14ac:dyDescent="0.2">
      <c r="A171" s="43" t="s">
        <v>482</v>
      </c>
      <c r="B171" s="43" t="s">
        <v>496</v>
      </c>
      <c r="C171" s="43" t="s">
        <v>92</v>
      </c>
      <c r="D171" s="43"/>
      <c r="E171" s="10" t="s">
        <v>93</v>
      </c>
      <c r="F171" s="6">
        <f t="shared" ref="F171:N173" si="259">F172</f>
        <v>2828.3</v>
      </c>
      <c r="G171" s="6">
        <f t="shared" si="259"/>
        <v>0</v>
      </c>
      <c r="H171" s="6">
        <f t="shared" si="259"/>
        <v>2828.3</v>
      </c>
      <c r="I171" s="6">
        <f t="shared" ref="I171:I173" si="260">I172</f>
        <v>2828.3</v>
      </c>
      <c r="J171" s="6">
        <f t="shared" si="259"/>
        <v>0</v>
      </c>
      <c r="K171" s="6">
        <f t="shared" si="259"/>
        <v>2828.3</v>
      </c>
      <c r="L171" s="6">
        <f t="shared" ref="L171:L173" si="261">L172</f>
        <v>2828.3</v>
      </c>
      <c r="M171" s="6">
        <f t="shared" si="259"/>
        <v>0</v>
      </c>
      <c r="N171" s="6">
        <f t="shared" si="259"/>
        <v>2828.3</v>
      </c>
    </row>
    <row r="172" spans="1:14" ht="31.5" outlineLevel="4" x14ac:dyDescent="0.2">
      <c r="A172" s="43" t="s">
        <v>482</v>
      </c>
      <c r="B172" s="43" t="s">
        <v>496</v>
      </c>
      <c r="C172" s="43" t="s">
        <v>94</v>
      </c>
      <c r="D172" s="43"/>
      <c r="E172" s="10" t="s">
        <v>95</v>
      </c>
      <c r="F172" s="6">
        <f t="shared" si="259"/>
        <v>2828.3</v>
      </c>
      <c r="G172" s="6">
        <f t="shared" si="259"/>
        <v>0</v>
      </c>
      <c r="H172" s="6">
        <f t="shared" si="259"/>
        <v>2828.3</v>
      </c>
      <c r="I172" s="6">
        <f t="shared" si="260"/>
        <v>2828.3</v>
      </c>
      <c r="J172" s="6">
        <f t="shared" si="259"/>
        <v>0</v>
      </c>
      <c r="K172" s="6">
        <f t="shared" si="259"/>
        <v>2828.3</v>
      </c>
      <c r="L172" s="6">
        <f t="shared" si="261"/>
        <v>2828.3</v>
      </c>
      <c r="M172" s="6">
        <f t="shared" si="259"/>
        <v>0</v>
      </c>
      <c r="N172" s="6">
        <f t="shared" si="259"/>
        <v>2828.3</v>
      </c>
    </row>
    <row r="173" spans="1:14" ht="31.5" outlineLevel="5" x14ac:dyDescent="0.2">
      <c r="A173" s="43" t="s">
        <v>482</v>
      </c>
      <c r="B173" s="43" t="s">
        <v>496</v>
      </c>
      <c r="C173" s="43" t="s">
        <v>96</v>
      </c>
      <c r="D173" s="43"/>
      <c r="E173" s="10" t="s">
        <v>97</v>
      </c>
      <c r="F173" s="6">
        <f t="shared" si="259"/>
        <v>2828.3</v>
      </c>
      <c r="G173" s="6">
        <f t="shared" si="259"/>
        <v>0</v>
      </c>
      <c r="H173" s="6">
        <f t="shared" si="259"/>
        <v>2828.3</v>
      </c>
      <c r="I173" s="6">
        <f t="shared" si="260"/>
        <v>2828.3</v>
      </c>
      <c r="J173" s="6">
        <f t="shared" si="259"/>
        <v>0</v>
      </c>
      <c r="K173" s="6">
        <f t="shared" si="259"/>
        <v>2828.3</v>
      </c>
      <c r="L173" s="6">
        <f t="shared" si="261"/>
        <v>2828.3</v>
      </c>
      <c r="M173" s="6">
        <f t="shared" si="259"/>
        <v>0</v>
      </c>
      <c r="N173" s="6">
        <f t="shared" si="259"/>
        <v>2828.3</v>
      </c>
    </row>
    <row r="174" spans="1:14" ht="15.75" outlineLevel="7" x14ac:dyDescent="0.2">
      <c r="A174" s="44" t="s">
        <v>482</v>
      </c>
      <c r="B174" s="44" t="s">
        <v>496</v>
      </c>
      <c r="C174" s="44" t="s">
        <v>96</v>
      </c>
      <c r="D174" s="44" t="s">
        <v>7</v>
      </c>
      <c r="E174" s="11" t="s">
        <v>8</v>
      </c>
      <c r="F174" s="7">
        <v>2828.3</v>
      </c>
      <c r="G174" s="7"/>
      <c r="H174" s="7">
        <f>SUM(F174:G174)</f>
        <v>2828.3</v>
      </c>
      <c r="I174" s="7">
        <v>2828.3</v>
      </c>
      <c r="J174" s="7"/>
      <c r="K174" s="7">
        <f>SUM(I174:J174)</f>
        <v>2828.3</v>
      </c>
      <c r="L174" s="7">
        <v>2828.3</v>
      </c>
      <c r="M174" s="7"/>
      <c r="N174" s="7">
        <f>SUM(L174:M174)</f>
        <v>2828.3</v>
      </c>
    </row>
    <row r="175" spans="1:14" ht="47.25" outlineLevel="3" x14ac:dyDescent="0.2">
      <c r="A175" s="43" t="s">
        <v>482</v>
      </c>
      <c r="B175" s="43" t="s">
        <v>496</v>
      </c>
      <c r="C175" s="43" t="s">
        <v>98</v>
      </c>
      <c r="D175" s="43"/>
      <c r="E175" s="10" t="s">
        <v>99</v>
      </c>
      <c r="F175" s="6">
        <f t="shared" ref="F175:N176" si="262">F176</f>
        <v>20052.199999999997</v>
      </c>
      <c r="G175" s="6">
        <f t="shared" si="262"/>
        <v>0</v>
      </c>
      <c r="H175" s="6">
        <f t="shared" si="262"/>
        <v>20052.199999999997</v>
      </c>
      <c r="I175" s="6">
        <f t="shared" ref="I175:I176" si="263">I176</f>
        <v>20756.199999999997</v>
      </c>
      <c r="J175" s="6">
        <f t="shared" si="262"/>
        <v>0</v>
      </c>
      <c r="K175" s="6">
        <f t="shared" si="262"/>
        <v>20756.199999999997</v>
      </c>
      <c r="L175" s="6">
        <f t="shared" ref="L175:L176" si="264">L176</f>
        <v>23863.699999999997</v>
      </c>
      <c r="M175" s="6">
        <f t="shared" si="262"/>
        <v>0</v>
      </c>
      <c r="N175" s="6">
        <f t="shared" si="262"/>
        <v>23863.699999999997</v>
      </c>
    </row>
    <row r="176" spans="1:14" ht="31.5" outlineLevel="4" x14ac:dyDescent="0.2">
      <c r="A176" s="43" t="s">
        <v>482</v>
      </c>
      <c r="B176" s="43" t="s">
        <v>496</v>
      </c>
      <c r="C176" s="43" t="s">
        <v>100</v>
      </c>
      <c r="D176" s="43"/>
      <c r="E176" s="10" t="s">
        <v>35</v>
      </c>
      <c r="F176" s="6">
        <f t="shared" si="262"/>
        <v>20052.199999999997</v>
      </c>
      <c r="G176" s="6">
        <f t="shared" si="262"/>
        <v>0</v>
      </c>
      <c r="H176" s="6">
        <f t="shared" si="262"/>
        <v>20052.199999999997</v>
      </c>
      <c r="I176" s="6">
        <f t="shared" si="263"/>
        <v>20756.199999999997</v>
      </c>
      <c r="J176" s="6">
        <f t="shared" si="262"/>
        <v>0</v>
      </c>
      <c r="K176" s="6">
        <f t="shared" si="262"/>
        <v>20756.199999999997</v>
      </c>
      <c r="L176" s="6">
        <f t="shared" si="264"/>
        <v>23863.699999999997</v>
      </c>
      <c r="M176" s="6">
        <f t="shared" si="262"/>
        <v>0</v>
      </c>
      <c r="N176" s="6">
        <f t="shared" si="262"/>
        <v>23863.699999999997</v>
      </c>
    </row>
    <row r="177" spans="1:14" ht="15.75" outlineLevel="5" x14ac:dyDescent="0.2">
      <c r="A177" s="43" t="s">
        <v>482</v>
      </c>
      <c r="B177" s="43" t="s">
        <v>496</v>
      </c>
      <c r="C177" s="43" t="s">
        <v>101</v>
      </c>
      <c r="D177" s="43"/>
      <c r="E177" s="10" t="s">
        <v>102</v>
      </c>
      <c r="F177" s="6">
        <f>F178+F179+F180</f>
        <v>20052.199999999997</v>
      </c>
      <c r="G177" s="6">
        <f t="shared" ref="G177:H177" si="265">G178+G179+G180</f>
        <v>0</v>
      </c>
      <c r="H177" s="6">
        <f t="shared" si="265"/>
        <v>20052.199999999997</v>
      </c>
      <c r="I177" s="6">
        <f t="shared" ref="I177:L177" si="266">I178+I179+I180</f>
        <v>20756.199999999997</v>
      </c>
      <c r="J177" s="6">
        <f t="shared" ref="J177" si="267">J178+J179+J180</f>
        <v>0</v>
      </c>
      <c r="K177" s="6">
        <f t="shared" ref="K177" si="268">K178+K179+K180</f>
        <v>20756.199999999997</v>
      </c>
      <c r="L177" s="6">
        <f t="shared" si="266"/>
        <v>23863.699999999997</v>
      </c>
      <c r="M177" s="6">
        <f t="shared" ref="M177" si="269">M178+M179+M180</f>
        <v>0</v>
      </c>
      <c r="N177" s="6">
        <f t="shared" ref="N177" si="270">N178+N179+N180</f>
        <v>23863.699999999997</v>
      </c>
    </row>
    <row r="178" spans="1:14" ht="47.25" outlineLevel="7" x14ac:dyDescent="0.2">
      <c r="A178" s="44" t="s">
        <v>482</v>
      </c>
      <c r="B178" s="44" t="s">
        <v>496</v>
      </c>
      <c r="C178" s="44" t="s">
        <v>101</v>
      </c>
      <c r="D178" s="44" t="s">
        <v>4</v>
      </c>
      <c r="E178" s="11" t="s">
        <v>5</v>
      </c>
      <c r="F178" s="7">
        <v>17585.599999999999</v>
      </c>
      <c r="G178" s="7"/>
      <c r="H178" s="7">
        <f>SUM(F178:G178)</f>
        <v>17585.599999999999</v>
      </c>
      <c r="I178" s="7">
        <v>18289.599999999999</v>
      </c>
      <c r="J178" s="7"/>
      <c r="K178" s="7">
        <f>SUM(I178:J178)</f>
        <v>18289.599999999999</v>
      </c>
      <c r="L178" s="7">
        <v>21397.1</v>
      </c>
      <c r="M178" s="7"/>
      <c r="N178" s="7">
        <f>SUM(L178:M178)</f>
        <v>21397.1</v>
      </c>
    </row>
    <row r="179" spans="1:14" ht="15.75" outlineLevel="7" x14ac:dyDescent="0.2">
      <c r="A179" s="44" t="s">
        <v>482</v>
      </c>
      <c r="B179" s="44" t="s">
        <v>496</v>
      </c>
      <c r="C179" s="44" t="s">
        <v>101</v>
      </c>
      <c r="D179" s="44" t="s">
        <v>7</v>
      </c>
      <c r="E179" s="11" t="s">
        <v>8</v>
      </c>
      <c r="F179" s="7">
        <v>2437.5</v>
      </c>
      <c r="G179" s="7"/>
      <c r="H179" s="7">
        <f>SUM(F179:G179)</f>
        <v>2437.5</v>
      </c>
      <c r="I179" s="7">
        <v>2437.5</v>
      </c>
      <c r="J179" s="7"/>
      <c r="K179" s="7">
        <f>SUM(I179:J179)</f>
        <v>2437.5</v>
      </c>
      <c r="L179" s="7">
        <v>2437.5</v>
      </c>
      <c r="M179" s="7"/>
      <c r="N179" s="7">
        <f>SUM(L179:M179)</f>
        <v>2437.5</v>
      </c>
    </row>
    <row r="180" spans="1:14" ht="15.75" outlineLevel="7" x14ac:dyDescent="0.2">
      <c r="A180" s="44" t="s">
        <v>482</v>
      </c>
      <c r="B180" s="44" t="s">
        <v>496</v>
      </c>
      <c r="C180" s="44" t="s">
        <v>101</v>
      </c>
      <c r="D180" s="44" t="s">
        <v>15</v>
      </c>
      <c r="E180" s="11" t="s">
        <v>16</v>
      </c>
      <c r="F180" s="7">
        <v>29.1</v>
      </c>
      <c r="G180" s="7"/>
      <c r="H180" s="7">
        <f>SUM(F180:G180)</f>
        <v>29.1</v>
      </c>
      <c r="I180" s="7">
        <v>29.1</v>
      </c>
      <c r="J180" s="7"/>
      <c r="K180" s="7">
        <f>SUM(I180:J180)</f>
        <v>29.1</v>
      </c>
      <c r="L180" s="7">
        <v>29.1</v>
      </c>
      <c r="M180" s="7"/>
      <c r="N180" s="7">
        <f>SUM(L180:M180)</f>
        <v>29.1</v>
      </c>
    </row>
    <row r="181" spans="1:14" ht="31.5" outlineLevel="1" x14ac:dyDescent="0.2">
      <c r="A181" s="43" t="s">
        <v>482</v>
      </c>
      <c r="B181" s="43" t="s">
        <v>498</v>
      </c>
      <c r="C181" s="43"/>
      <c r="D181" s="43"/>
      <c r="E181" s="10" t="s">
        <v>499</v>
      </c>
      <c r="F181" s="6">
        <f t="shared" ref="F181:N181" si="271">F182</f>
        <v>29642.800000000003</v>
      </c>
      <c r="G181" s="6">
        <f t="shared" si="271"/>
        <v>0</v>
      </c>
      <c r="H181" s="6">
        <f t="shared" si="271"/>
        <v>29642.800000000003</v>
      </c>
      <c r="I181" s="6">
        <f t="shared" si="271"/>
        <v>30014.9</v>
      </c>
      <c r="J181" s="6">
        <f t="shared" si="271"/>
        <v>0</v>
      </c>
      <c r="K181" s="6">
        <f t="shared" si="271"/>
        <v>30014.9</v>
      </c>
      <c r="L181" s="6">
        <f t="shared" si="271"/>
        <v>31657.300000000003</v>
      </c>
      <c r="M181" s="6">
        <f t="shared" si="271"/>
        <v>0</v>
      </c>
      <c r="N181" s="6">
        <f t="shared" si="271"/>
        <v>31657.300000000003</v>
      </c>
    </row>
    <row r="182" spans="1:14" ht="31.5" outlineLevel="2" x14ac:dyDescent="0.2">
      <c r="A182" s="43" t="s">
        <v>482</v>
      </c>
      <c r="B182" s="43" t="s">
        <v>498</v>
      </c>
      <c r="C182" s="43" t="s">
        <v>49</v>
      </c>
      <c r="D182" s="43"/>
      <c r="E182" s="10" t="s">
        <v>50</v>
      </c>
      <c r="F182" s="6">
        <f>F183+F190</f>
        <v>29642.800000000003</v>
      </c>
      <c r="G182" s="6">
        <f t="shared" ref="G182:H182" si="272">G183+G190</f>
        <v>0</v>
      </c>
      <c r="H182" s="6">
        <f t="shared" si="272"/>
        <v>29642.800000000003</v>
      </c>
      <c r="I182" s="6">
        <f t="shared" ref="I182:L182" si="273">I183+I190</f>
        <v>30014.9</v>
      </c>
      <c r="J182" s="6">
        <f t="shared" ref="J182" si="274">J183+J190</f>
        <v>0</v>
      </c>
      <c r="K182" s="6">
        <f t="shared" ref="K182" si="275">K183+K190</f>
        <v>30014.9</v>
      </c>
      <c r="L182" s="6">
        <f t="shared" si="273"/>
        <v>31657.300000000003</v>
      </c>
      <c r="M182" s="6">
        <f t="shared" ref="M182" si="276">M183+M190</f>
        <v>0</v>
      </c>
      <c r="N182" s="6">
        <f t="shared" ref="N182" si="277">N183+N190</f>
        <v>31657.300000000003</v>
      </c>
    </row>
    <row r="183" spans="1:14" ht="31.5" outlineLevel="3" x14ac:dyDescent="0.2">
      <c r="A183" s="43" t="s">
        <v>482</v>
      </c>
      <c r="B183" s="43" t="s">
        <v>498</v>
      </c>
      <c r="C183" s="43" t="s">
        <v>92</v>
      </c>
      <c r="D183" s="43"/>
      <c r="E183" s="10" t="s">
        <v>93</v>
      </c>
      <c r="F183" s="6">
        <f t="shared" ref="F183:N183" si="278">F184</f>
        <v>19520.2</v>
      </c>
      <c r="G183" s="6">
        <f t="shared" si="278"/>
        <v>0</v>
      </c>
      <c r="H183" s="6">
        <f t="shared" si="278"/>
        <v>19520.2</v>
      </c>
      <c r="I183" s="6">
        <f t="shared" si="278"/>
        <v>19520.2</v>
      </c>
      <c r="J183" s="6">
        <f t="shared" si="278"/>
        <v>0</v>
      </c>
      <c r="K183" s="6">
        <f t="shared" si="278"/>
        <v>19520.2</v>
      </c>
      <c r="L183" s="6">
        <f t="shared" si="278"/>
        <v>19520.2</v>
      </c>
      <c r="M183" s="6">
        <f t="shared" si="278"/>
        <v>0</v>
      </c>
      <c r="N183" s="6">
        <f t="shared" si="278"/>
        <v>19520.2</v>
      </c>
    </row>
    <row r="184" spans="1:14" ht="15.75" outlineLevel="4" x14ac:dyDescent="0.2">
      <c r="A184" s="43" t="s">
        <v>482</v>
      </c>
      <c r="B184" s="43" t="s">
        <v>498</v>
      </c>
      <c r="C184" s="43" t="s">
        <v>103</v>
      </c>
      <c r="D184" s="43"/>
      <c r="E184" s="10" t="s">
        <v>104</v>
      </c>
      <c r="F184" s="6">
        <f>F185+F188</f>
        <v>19520.2</v>
      </c>
      <c r="G184" s="6">
        <f t="shared" ref="G184:H184" si="279">G185+G188</f>
        <v>0</v>
      </c>
      <c r="H184" s="6">
        <f t="shared" si="279"/>
        <v>19520.2</v>
      </c>
      <c r="I184" s="6">
        <f t="shared" ref="I184:L184" si="280">I185+I188</f>
        <v>19520.2</v>
      </c>
      <c r="J184" s="6">
        <f t="shared" ref="J184" si="281">J185+J188</f>
        <v>0</v>
      </c>
      <c r="K184" s="6">
        <f t="shared" ref="K184" si="282">K185+K188</f>
        <v>19520.2</v>
      </c>
      <c r="L184" s="6">
        <f t="shared" si="280"/>
        <v>19520.2</v>
      </c>
      <c r="M184" s="6">
        <f t="shared" ref="M184" si="283">M185+M188</f>
        <v>0</v>
      </c>
      <c r="N184" s="6">
        <f t="shared" ref="N184" si="284">N185+N188</f>
        <v>19520.2</v>
      </c>
    </row>
    <row r="185" spans="1:14" ht="15.75" outlineLevel="5" x14ac:dyDescent="0.2">
      <c r="A185" s="43" t="s">
        <v>482</v>
      </c>
      <c r="B185" s="43" t="s">
        <v>498</v>
      </c>
      <c r="C185" s="43" t="s">
        <v>105</v>
      </c>
      <c r="D185" s="43"/>
      <c r="E185" s="10" t="s">
        <v>106</v>
      </c>
      <c r="F185" s="6">
        <f>F186+F187</f>
        <v>16537.100000000002</v>
      </c>
      <c r="G185" s="6">
        <f t="shared" ref="G185:H185" si="285">G186+G187</f>
        <v>0</v>
      </c>
      <c r="H185" s="6">
        <f t="shared" si="285"/>
        <v>16537.100000000002</v>
      </c>
      <c r="I185" s="6">
        <f t="shared" ref="I185:L185" si="286">I186+I187</f>
        <v>16537.100000000002</v>
      </c>
      <c r="J185" s="6">
        <f t="shared" ref="J185" si="287">J186+J187</f>
        <v>0</v>
      </c>
      <c r="K185" s="6">
        <f t="shared" ref="K185" si="288">K186+K187</f>
        <v>16537.100000000002</v>
      </c>
      <c r="L185" s="6">
        <f t="shared" si="286"/>
        <v>16537.100000000002</v>
      </c>
      <c r="M185" s="6">
        <f t="shared" ref="M185" si="289">M186+M187</f>
        <v>0</v>
      </c>
      <c r="N185" s="6">
        <f t="shared" ref="N185" si="290">N186+N187</f>
        <v>16537.100000000002</v>
      </c>
    </row>
    <row r="186" spans="1:14" ht="15.75" outlineLevel="7" x14ac:dyDescent="0.2">
      <c r="A186" s="44" t="s">
        <v>482</v>
      </c>
      <c r="B186" s="44" t="s">
        <v>498</v>
      </c>
      <c r="C186" s="44" t="s">
        <v>105</v>
      </c>
      <c r="D186" s="44" t="s">
        <v>7</v>
      </c>
      <c r="E186" s="11" t="s">
        <v>8</v>
      </c>
      <c r="F186" s="7">
        <v>133.9</v>
      </c>
      <c r="G186" s="7"/>
      <c r="H186" s="7">
        <f>SUM(F186:G186)</f>
        <v>133.9</v>
      </c>
      <c r="I186" s="7">
        <v>133.9</v>
      </c>
      <c r="J186" s="7"/>
      <c r="K186" s="7">
        <f>SUM(I186:J186)</f>
        <v>133.9</v>
      </c>
      <c r="L186" s="7">
        <v>133.9</v>
      </c>
      <c r="M186" s="7"/>
      <c r="N186" s="7">
        <f>SUM(L186:M186)</f>
        <v>133.9</v>
      </c>
    </row>
    <row r="187" spans="1:14" ht="31.5" outlineLevel="7" x14ac:dyDescent="0.2">
      <c r="A187" s="44" t="s">
        <v>482</v>
      </c>
      <c r="B187" s="44" t="s">
        <v>498</v>
      </c>
      <c r="C187" s="44" t="s">
        <v>105</v>
      </c>
      <c r="D187" s="44" t="s">
        <v>65</v>
      </c>
      <c r="E187" s="11" t="s">
        <v>66</v>
      </c>
      <c r="F187" s="7">
        <v>16403.2</v>
      </c>
      <c r="G187" s="7"/>
      <c r="H187" s="7">
        <f>SUM(F187:G187)</f>
        <v>16403.2</v>
      </c>
      <c r="I187" s="7">
        <v>16403.2</v>
      </c>
      <c r="J187" s="7"/>
      <c r="K187" s="7">
        <f>SUM(I187:J187)</f>
        <v>16403.2</v>
      </c>
      <c r="L187" s="7">
        <v>16403.2</v>
      </c>
      <c r="M187" s="7"/>
      <c r="N187" s="7">
        <f>SUM(L187:M187)</f>
        <v>16403.2</v>
      </c>
    </row>
    <row r="188" spans="1:14" ht="15.75" outlineLevel="5" x14ac:dyDescent="0.2">
      <c r="A188" s="43" t="s">
        <v>482</v>
      </c>
      <c r="B188" s="43" t="s">
        <v>498</v>
      </c>
      <c r="C188" s="43" t="s">
        <v>107</v>
      </c>
      <c r="D188" s="43"/>
      <c r="E188" s="10" t="s">
        <v>108</v>
      </c>
      <c r="F188" s="6">
        <f t="shared" ref="F188:N188" si="291">F189</f>
        <v>2983.1</v>
      </c>
      <c r="G188" s="6">
        <f t="shared" si="291"/>
        <v>0</v>
      </c>
      <c r="H188" s="6">
        <f t="shared" si="291"/>
        <v>2983.1</v>
      </c>
      <c r="I188" s="6">
        <f t="shared" si="291"/>
        <v>2983.1</v>
      </c>
      <c r="J188" s="6">
        <f t="shared" si="291"/>
        <v>0</v>
      </c>
      <c r="K188" s="6">
        <f t="shared" si="291"/>
        <v>2983.1</v>
      </c>
      <c r="L188" s="6">
        <f t="shared" si="291"/>
        <v>2983.1</v>
      </c>
      <c r="M188" s="6">
        <f t="shared" si="291"/>
        <v>0</v>
      </c>
      <c r="N188" s="6">
        <f t="shared" si="291"/>
        <v>2983.1</v>
      </c>
    </row>
    <row r="189" spans="1:14" ht="31.5" outlineLevel="7" x14ac:dyDescent="0.2">
      <c r="A189" s="44" t="s">
        <v>482</v>
      </c>
      <c r="B189" s="44" t="s">
        <v>498</v>
      </c>
      <c r="C189" s="44" t="s">
        <v>107</v>
      </c>
      <c r="D189" s="44" t="s">
        <v>65</v>
      </c>
      <c r="E189" s="11" t="s">
        <v>66</v>
      </c>
      <c r="F189" s="7">
        <v>2983.1</v>
      </c>
      <c r="G189" s="7"/>
      <c r="H189" s="7">
        <f>SUM(F189:G189)</f>
        <v>2983.1</v>
      </c>
      <c r="I189" s="7">
        <v>2983.1</v>
      </c>
      <c r="J189" s="7"/>
      <c r="K189" s="7">
        <f>SUM(I189:J189)</f>
        <v>2983.1</v>
      </c>
      <c r="L189" s="7">
        <v>2983.1</v>
      </c>
      <c r="M189" s="7"/>
      <c r="N189" s="7">
        <f>SUM(L189:M189)</f>
        <v>2983.1</v>
      </c>
    </row>
    <row r="190" spans="1:14" ht="47.25" outlineLevel="3" x14ac:dyDescent="0.2">
      <c r="A190" s="43" t="s">
        <v>482</v>
      </c>
      <c r="B190" s="43" t="s">
        <v>498</v>
      </c>
      <c r="C190" s="43" t="s">
        <v>98</v>
      </c>
      <c r="D190" s="43"/>
      <c r="E190" s="10" t="s">
        <v>99</v>
      </c>
      <c r="F190" s="6">
        <f t="shared" ref="F190:N191" si="292">F191</f>
        <v>10122.6</v>
      </c>
      <c r="G190" s="6">
        <f t="shared" si="292"/>
        <v>0</v>
      </c>
      <c r="H190" s="6">
        <f t="shared" si="292"/>
        <v>10122.6</v>
      </c>
      <c r="I190" s="6">
        <f t="shared" ref="I190:I191" si="293">I191</f>
        <v>10494.699999999999</v>
      </c>
      <c r="J190" s="6">
        <f t="shared" si="292"/>
        <v>0</v>
      </c>
      <c r="K190" s="6">
        <f t="shared" si="292"/>
        <v>10494.699999999999</v>
      </c>
      <c r="L190" s="6">
        <f t="shared" ref="L190:L191" si="294">L191</f>
        <v>12137.1</v>
      </c>
      <c r="M190" s="6">
        <f t="shared" si="292"/>
        <v>0</v>
      </c>
      <c r="N190" s="6">
        <f t="shared" si="292"/>
        <v>12137.1</v>
      </c>
    </row>
    <row r="191" spans="1:14" ht="31.5" outlineLevel="4" x14ac:dyDescent="0.2">
      <c r="A191" s="43" t="s">
        <v>482</v>
      </c>
      <c r="B191" s="43" t="s">
        <v>498</v>
      </c>
      <c r="C191" s="43" t="s">
        <v>100</v>
      </c>
      <c r="D191" s="43"/>
      <c r="E191" s="10" t="s">
        <v>35</v>
      </c>
      <c r="F191" s="6">
        <f t="shared" si="292"/>
        <v>10122.6</v>
      </c>
      <c r="G191" s="6">
        <f t="shared" si="292"/>
        <v>0</v>
      </c>
      <c r="H191" s="6">
        <f t="shared" si="292"/>
        <v>10122.6</v>
      </c>
      <c r="I191" s="6">
        <f t="shared" si="293"/>
        <v>10494.699999999999</v>
      </c>
      <c r="J191" s="6">
        <f t="shared" si="292"/>
        <v>0</v>
      </c>
      <c r="K191" s="6">
        <f t="shared" si="292"/>
        <v>10494.699999999999</v>
      </c>
      <c r="L191" s="6">
        <f t="shared" si="294"/>
        <v>12137.1</v>
      </c>
      <c r="M191" s="6">
        <f t="shared" si="292"/>
        <v>0</v>
      </c>
      <c r="N191" s="6">
        <f t="shared" si="292"/>
        <v>12137.1</v>
      </c>
    </row>
    <row r="192" spans="1:14" ht="15.75" outlineLevel="5" x14ac:dyDescent="0.2">
      <c r="A192" s="43" t="s">
        <v>482</v>
      </c>
      <c r="B192" s="43" t="s">
        <v>498</v>
      </c>
      <c r="C192" s="43" t="s">
        <v>101</v>
      </c>
      <c r="D192" s="43"/>
      <c r="E192" s="10" t="s">
        <v>102</v>
      </c>
      <c r="F192" s="6">
        <f>F193+F194+F195</f>
        <v>10122.6</v>
      </c>
      <c r="G192" s="6">
        <f t="shared" ref="G192:H192" si="295">G193+G194+G195</f>
        <v>0</v>
      </c>
      <c r="H192" s="6">
        <f t="shared" si="295"/>
        <v>10122.6</v>
      </c>
      <c r="I192" s="6">
        <f t="shared" ref="I192:L192" si="296">I193+I194+I195</f>
        <v>10494.699999999999</v>
      </c>
      <c r="J192" s="6">
        <f t="shared" ref="J192" si="297">J193+J194+J195</f>
        <v>0</v>
      </c>
      <c r="K192" s="6">
        <f t="shared" ref="K192" si="298">K193+K194+K195</f>
        <v>10494.699999999999</v>
      </c>
      <c r="L192" s="6">
        <f t="shared" si="296"/>
        <v>12137.1</v>
      </c>
      <c r="M192" s="6">
        <f t="shared" ref="M192" si="299">M193+M194+M195</f>
        <v>0</v>
      </c>
      <c r="N192" s="6">
        <f t="shared" ref="N192" si="300">N193+N194+N195</f>
        <v>12137.1</v>
      </c>
    </row>
    <row r="193" spans="1:14" ht="47.25" outlineLevel="7" x14ac:dyDescent="0.2">
      <c r="A193" s="44" t="s">
        <v>482</v>
      </c>
      <c r="B193" s="44" t="s">
        <v>498</v>
      </c>
      <c r="C193" s="44" t="s">
        <v>101</v>
      </c>
      <c r="D193" s="44" t="s">
        <v>4</v>
      </c>
      <c r="E193" s="11" t="s">
        <v>5</v>
      </c>
      <c r="F193" s="7">
        <v>9294.7000000000007</v>
      </c>
      <c r="G193" s="7"/>
      <c r="H193" s="7">
        <f>SUM(F193:G193)</f>
        <v>9294.7000000000007</v>
      </c>
      <c r="I193" s="7">
        <v>9666.7999999999993</v>
      </c>
      <c r="J193" s="7"/>
      <c r="K193" s="7">
        <f>SUM(I193:J193)</f>
        <v>9666.7999999999993</v>
      </c>
      <c r="L193" s="7">
        <v>11309.2</v>
      </c>
      <c r="M193" s="7"/>
      <c r="N193" s="7">
        <f>SUM(L193:M193)</f>
        <v>11309.2</v>
      </c>
    </row>
    <row r="194" spans="1:14" ht="15.75" outlineLevel="7" x14ac:dyDescent="0.2">
      <c r="A194" s="44" t="s">
        <v>482</v>
      </c>
      <c r="B194" s="44" t="s">
        <v>498</v>
      </c>
      <c r="C194" s="44" t="s">
        <v>101</v>
      </c>
      <c r="D194" s="44" t="s">
        <v>7</v>
      </c>
      <c r="E194" s="11" t="s">
        <v>8</v>
      </c>
      <c r="F194" s="7">
        <v>798.1</v>
      </c>
      <c r="G194" s="7"/>
      <c r="H194" s="7">
        <f>SUM(F194:G194)</f>
        <v>798.1</v>
      </c>
      <c r="I194" s="7">
        <v>798.1</v>
      </c>
      <c r="J194" s="7"/>
      <c r="K194" s="7">
        <f>SUM(I194:J194)</f>
        <v>798.1</v>
      </c>
      <c r="L194" s="7">
        <v>798.1</v>
      </c>
      <c r="M194" s="7"/>
      <c r="N194" s="7">
        <f>SUM(L194:M194)</f>
        <v>798.1</v>
      </c>
    </row>
    <row r="195" spans="1:14" ht="15.75" outlineLevel="7" x14ac:dyDescent="0.2">
      <c r="A195" s="44" t="s">
        <v>482</v>
      </c>
      <c r="B195" s="44" t="s">
        <v>498</v>
      </c>
      <c r="C195" s="44" t="s">
        <v>101</v>
      </c>
      <c r="D195" s="44" t="s">
        <v>15</v>
      </c>
      <c r="E195" s="11" t="s">
        <v>16</v>
      </c>
      <c r="F195" s="7">
        <v>29.8</v>
      </c>
      <c r="G195" s="7"/>
      <c r="H195" s="7">
        <f>SUM(F195:G195)</f>
        <v>29.8</v>
      </c>
      <c r="I195" s="7">
        <v>29.8</v>
      </c>
      <c r="J195" s="7"/>
      <c r="K195" s="7">
        <f>SUM(I195:J195)</f>
        <v>29.8</v>
      </c>
      <c r="L195" s="7">
        <v>29.8</v>
      </c>
      <c r="M195" s="7"/>
      <c r="N195" s="7">
        <f>SUM(L195:M195)</f>
        <v>29.8</v>
      </c>
    </row>
    <row r="196" spans="1:14" ht="15.75" customHeight="1" outlineLevel="1" x14ac:dyDescent="0.2">
      <c r="A196" s="43" t="s">
        <v>482</v>
      </c>
      <c r="B196" s="43" t="s">
        <v>500</v>
      </c>
      <c r="C196" s="43"/>
      <c r="D196" s="43"/>
      <c r="E196" s="10" t="s">
        <v>501</v>
      </c>
      <c r="F196" s="6">
        <f t="shared" ref="F196:N197" si="301">F197</f>
        <v>3355.7000000000003</v>
      </c>
      <c r="G196" s="6">
        <f t="shared" si="301"/>
        <v>7.9</v>
      </c>
      <c r="H196" s="6">
        <f t="shared" si="301"/>
        <v>3363.6</v>
      </c>
      <c r="I196" s="6">
        <f t="shared" si="301"/>
        <v>3355.7000000000003</v>
      </c>
      <c r="J196" s="6">
        <f t="shared" si="301"/>
        <v>7.9</v>
      </c>
      <c r="K196" s="6">
        <f t="shared" si="301"/>
        <v>3363.6</v>
      </c>
      <c r="L196" s="6">
        <f t="shared" ref="L196:L197" si="302">L197</f>
        <v>3355.7000000000003</v>
      </c>
      <c r="M196" s="6">
        <f t="shared" si="301"/>
        <v>7.9</v>
      </c>
      <c r="N196" s="6">
        <f t="shared" si="301"/>
        <v>3363.6</v>
      </c>
    </row>
    <row r="197" spans="1:14" ht="31.5" outlineLevel="2" x14ac:dyDescent="0.2">
      <c r="A197" s="43" t="s">
        <v>482</v>
      </c>
      <c r="B197" s="43" t="s">
        <v>500</v>
      </c>
      <c r="C197" s="43" t="s">
        <v>49</v>
      </c>
      <c r="D197" s="43"/>
      <c r="E197" s="10" t="s">
        <v>50</v>
      </c>
      <c r="F197" s="6">
        <f t="shared" si="301"/>
        <v>3355.7000000000003</v>
      </c>
      <c r="G197" s="6">
        <f t="shared" si="301"/>
        <v>7.9</v>
      </c>
      <c r="H197" s="6">
        <f t="shared" si="301"/>
        <v>3363.6</v>
      </c>
      <c r="I197" s="6">
        <f t="shared" si="301"/>
        <v>3355.7000000000003</v>
      </c>
      <c r="J197" s="6">
        <f t="shared" si="301"/>
        <v>7.9</v>
      </c>
      <c r="K197" s="6">
        <f t="shared" si="301"/>
        <v>3363.6</v>
      </c>
      <c r="L197" s="6">
        <f t="shared" si="302"/>
        <v>3355.7000000000003</v>
      </c>
      <c r="M197" s="6">
        <f t="shared" si="301"/>
        <v>7.9</v>
      </c>
      <c r="N197" s="6">
        <f t="shared" si="301"/>
        <v>3363.6</v>
      </c>
    </row>
    <row r="198" spans="1:14" ht="29.25" customHeight="1" outlineLevel="3" x14ac:dyDescent="0.2">
      <c r="A198" s="43" t="s">
        <v>482</v>
      </c>
      <c r="B198" s="43" t="s">
        <v>500</v>
      </c>
      <c r="C198" s="43" t="s">
        <v>51</v>
      </c>
      <c r="D198" s="43"/>
      <c r="E198" s="10" t="s">
        <v>52</v>
      </c>
      <c r="F198" s="6">
        <f>F199+F208</f>
        <v>3355.7000000000003</v>
      </c>
      <c r="G198" s="6">
        <f t="shared" ref="G198:H198" si="303">G199+G208</f>
        <v>7.9</v>
      </c>
      <c r="H198" s="6">
        <f t="shared" si="303"/>
        <v>3363.6</v>
      </c>
      <c r="I198" s="6">
        <f t="shared" ref="I198:L198" si="304">I199+I208</f>
        <v>3355.7000000000003</v>
      </c>
      <c r="J198" s="6">
        <f t="shared" ref="J198" si="305">J199+J208</f>
        <v>7.9</v>
      </c>
      <c r="K198" s="6">
        <f t="shared" ref="K198" si="306">K199+K208</f>
        <v>3363.6</v>
      </c>
      <c r="L198" s="6">
        <f t="shared" si="304"/>
        <v>3355.7000000000003</v>
      </c>
      <c r="M198" s="6">
        <f t="shared" ref="M198" si="307">M199+M208</f>
        <v>7.9</v>
      </c>
      <c r="N198" s="6">
        <f t="shared" ref="N198" si="308">N199+N208</f>
        <v>3363.6</v>
      </c>
    </row>
    <row r="199" spans="1:14" ht="15.75" customHeight="1" outlineLevel="4" x14ac:dyDescent="0.2">
      <c r="A199" s="43" t="s">
        <v>482</v>
      </c>
      <c r="B199" s="62" t="s">
        <v>500</v>
      </c>
      <c r="C199" s="62" t="s">
        <v>111</v>
      </c>
      <c r="D199" s="62"/>
      <c r="E199" s="63" t="s">
        <v>112</v>
      </c>
      <c r="F199" s="6">
        <f>F200+F204+F206+F202</f>
        <v>2516.3000000000002</v>
      </c>
      <c r="G199" s="6">
        <f t="shared" ref="G199:H199" si="309">G200+G204+G206+G202</f>
        <v>7.9</v>
      </c>
      <c r="H199" s="6">
        <f t="shared" si="309"/>
        <v>2524.1999999999998</v>
      </c>
      <c r="I199" s="6">
        <f t="shared" ref="I199:L199" si="310">I200+I204+I206+I202</f>
        <v>2516.3000000000002</v>
      </c>
      <c r="J199" s="6">
        <f t="shared" ref="J199" si="311">J200+J204+J206+J202</f>
        <v>7.9</v>
      </c>
      <c r="K199" s="6">
        <f t="shared" ref="K199" si="312">K200+K204+K206+K202</f>
        <v>2524.1999999999998</v>
      </c>
      <c r="L199" s="6">
        <f t="shared" si="310"/>
        <v>2516.3000000000002</v>
      </c>
      <c r="M199" s="6">
        <f t="shared" ref="M199" si="313">M200+M204+M206+M202</f>
        <v>7.9</v>
      </c>
      <c r="N199" s="6">
        <f t="shared" ref="N199" si="314">N200+N204+N206+N202</f>
        <v>2524.1999999999998</v>
      </c>
    </row>
    <row r="200" spans="1:14" ht="15.75" outlineLevel="5" x14ac:dyDescent="0.2">
      <c r="A200" s="43" t="s">
        <v>482</v>
      </c>
      <c r="B200" s="62" t="s">
        <v>500</v>
      </c>
      <c r="C200" s="62" t="s">
        <v>113</v>
      </c>
      <c r="D200" s="62"/>
      <c r="E200" s="63" t="s">
        <v>114</v>
      </c>
      <c r="F200" s="6">
        <f t="shared" ref="F200:N200" si="315">F201</f>
        <v>1871.4</v>
      </c>
      <c r="G200" s="6">
        <f t="shared" si="315"/>
        <v>0</v>
      </c>
      <c r="H200" s="6">
        <f t="shared" si="315"/>
        <v>1871.4</v>
      </c>
      <c r="I200" s="6">
        <f t="shared" si="315"/>
        <v>1871.4</v>
      </c>
      <c r="J200" s="6">
        <f t="shared" si="315"/>
        <v>0</v>
      </c>
      <c r="K200" s="6">
        <f t="shared" si="315"/>
        <v>1871.4</v>
      </c>
      <c r="L200" s="6">
        <f t="shared" si="315"/>
        <v>1871.4</v>
      </c>
      <c r="M200" s="6">
        <f t="shared" si="315"/>
        <v>0</v>
      </c>
      <c r="N200" s="6">
        <f t="shared" si="315"/>
        <v>1871.4</v>
      </c>
    </row>
    <row r="201" spans="1:14" ht="15.75" outlineLevel="7" x14ac:dyDescent="0.2">
      <c r="A201" s="44" t="s">
        <v>482</v>
      </c>
      <c r="B201" s="44" t="s">
        <v>500</v>
      </c>
      <c r="C201" s="44" t="s">
        <v>113</v>
      </c>
      <c r="D201" s="44" t="s">
        <v>7</v>
      </c>
      <c r="E201" s="11" t="s">
        <v>8</v>
      </c>
      <c r="F201" s="7">
        <v>1871.4</v>
      </c>
      <c r="G201" s="7"/>
      <c r="H201" s="7">
        <f>SUM(F201:G201)</f>
        <v>1871.4</v>
      </c>
      <c r="I201" s="7">
        <v>1871.4</v>
      </c>
      <c r="J201" s="7"/>
      <c r="K201" s="7">
        <f>SUM(I201:J201)</f>
        <v>1871.4</v>
      </c>
      <c r="L201" s="7">
        <v>1871.4</v>
      </c>
      <c r="M201" s="7"/>
      <c r="N201" s="7">
        <f>SUM(L201:M201)</f>
        <v>1871.4</v>
      </c>
    </row>
    <row r="202" spans="1:14" ht="15.75" outlineLevel="7" x14ac:dyDescent="0.2">
      <c r="A202" s="43" t="s">
        <v>482</v>
      </c>
      <c r="B202" s="62" t="s">
        <v>500</v>
      </c>
      <c r="C202" s="43" t="s">
        <v>327</v>
      </c>
      <c r="D202" s="43"/>
      <c r="E202" s="10" t="s">
        <v>328</v>
      </c>
      <c r="F202" s="6">
        <f>F203</f>
        <v>50</v>
      </c>
      <c r="G202" s="6">
        <f t="shared" ref="G202:H202" si="316">G203</f>
        <v>0</v>
      </c>
      <c r="H202" s="6">
        <f t="shared" si="316"/>
        <v>50</v>
      </c>
      <c r="I202" s="6">
        <f t="shared" ref="I202:L202" si="317">I203</f>
        <v>50</v>
      </c>
      <c r="J202" s="6">
        <f t="shared" ref="J202" si="318">J203</f>
        <v>0</v>
      </c>
      <c r="K202" s="6">
        <f t="shared" ref="K202" si="319">K203</f>
        <v>50</v>
      </c>
      <c r="L202" s="6">
        <f t="shared" si="317"/>
        <v>50</v>
      </c>
      <c r="M202" s="6">
        <f t="shared" ref="M202" si="320">M203</f>
        <v>0</v>
      </c>
      <c r="N202" s="6">
        <f t="shared" ref="N202" si="321">N203</f>
        <v>50</v>
      </c>
    </row>
    <row r="203" spans="1:14" ht="15.75" outlineLevel="7" x14ac:dyDescent="0.2">
      <c r="A203" s="44" t="s">
        <v>482</v>
      </c>
      <c r="B203" s="44" t="s">
        <v>500</v>
      </c>
      <c r="C203" s="44" t="s">
        <v>327</v>
      </c>
      <c r="D203" s="44" t="s">
        <v>7</v>
      </c>
      <c r="E203" s="11" t="s">
        <v>8</v>
      </c>
      <c r="F203" s="7">
        <v>50</v>
      </c>
      <c r="G203" s="7"/>
      <c r="H203" s="7">
        <f>SUM(F203:G203)</f>
        <v>50</v>
      </c>
      <c r="I203" s="7">
        <v>50</v>
      </c>
      <c r="J203" s="7"/>
      <c r="K203" s="7">
        <f>SUM(I203:J203)</f>
        <v>50</v>
      </c>
      <c r="L203" s="7">
        <v>50</v>
      </c>
      <c r="M203" s="7"/>
      <c r="N203" s="7">
        <f>SUM(L203:M203)</f>
        <v>50</v>
      </c>
    </row>
    <row r="204" spans="1:14" ht="31.5" outlineLevel="5" x14ac:dyDescent="0.2">
      <c r="A204" s="43" t="s">
        <v>482</v>
      </c>
      <c r="B204" s="43" t="s">
        <v>500</v>
      </c>
      <c r="C204" s="43" t="s">
        <v>115</v>
      </c>
      <c r="D204" s="43"/>
      <c r="E204" s="10" t="s">
        <v>414</v>
      </c>
      <c r="F204" s="6">
        <f t="shared" ref="F204:N204" si="322">F205</f>
        <v>250</v>
      </c>
      <c r="G204" s="6">
        <f t="shared" si="322"/>
        <v>0</v>
      </c>
      <c r="H204" s="6">
        <f t="shared" si="322"/>
        <v>250</v>
      </c>
      <c r="I204" s="6">
        <f t="shared" si="322"/>
        <v>250</v>
      </c>
      <c r="J204" s="6">
        <f t="shared" si="322"/>
        <v>0</v>
      </c>
      <c r="K204" s="6">
        <f t="shared" si="322"/>
        <v>250</v>
      </c>
      <c r="L204" s="6">
        <f t="shared" si="322"/>
        <v>250</v>
      </c>
      <c r="M204" s="6">
        <f t="shared" si="322"/>
        <v>0</v>
      </c>
      <c r="N204" s="6">
        <f t="shared" si="322"/>
        <v>250</v>
      </c>
    </row>
    <row r="205" spans="1:14" ht="47.25" outlineLevel="7" x14ac:dyDescent="0.2">
      <c r="A205" s="44" t="s">
        <v>482</v>
      </c>
      <c r="B205" s="44" t="s">
        <v>500</v>
      </c>
      <c r="C205" s="44" t="s">
        <v>115</v>
      </c>
      <c r="D205" s="44" t="s">
        <v>4</v>
      </c>
      <c r="E205" s="11" t="s">
        <v>5</v>
      </c>
      <c r="F205" s="7">
        <v>250</v>
      </c>
      <c r="G205" s="7"/>
      <c r="H205" s="7">
        <f>SUM(F205:G205)</f>
        <v>250</v>
      </c>
      <c r="I205" s="7">
        <v>250</v>
      </c>
      <c r="J205" s="7"/>
      <c r="K205" s="7">
        <f>SUM(I205:J205)</f>
        <v>250</v>
      </c>
      <c r="L205" s="7">
        <v>250</v>
      </c>
      <c r="M205" s="7"/>
      <c r="N205" s="7">
        <f>SUM(L205:M205)</f>
        <v>250</v>
      </c>
    </row>
    <row r="206" spans="1:14" ht="31.5" customHeight="1" outlineLevel="5" x14ac:dyDescent="0.2">
      <c r="A206" s="43" t="s">
        <v>482</v>
      </c>
      <c r="B206" s="43" t="s">
        <v>500</v>
      </c>
      <c r="C206" s="163" t="s">
        <v>115</v>
      </c>
      <c r="D206" s="163"/>
      <c r="E206" s="164" t="s">
        <v>417</v>
      </c>
      <c r="F206" s="6">
        <f t="shared" ref="F206:N206" si="323">F207</f>
        <v>344.9</v>
      </c>
      <c r="G206" s="171">
        <f t="shared" si="323"/>
        <v>7.9</v>
      </c>
      <c r="H206" s="171">
        <f t="shared" si="323"/>
        <v>352.79999999999995</v>
      </c>
      <c r="I206" s="6">
        <f t="shared" si="323"/>
        <v>344.9</v>
      </c>
      <c r="J206" s="171">
        <f t="shared" si="323"/>
        <v>7.9</v>
      </c>
      <c r="K206" s="171">
        <f t="shared" si="323"/>
        <v>352.79999999999995</v>
      </c>
      <c r="L206" s="6">
        <f t="shared" si="323"/>
        <v>344.9</v>
      </c>
      <c r="M206" s="171">
        <f t="shared" si="323"/>
        <v>7.9</v>
      </c>
      <c r="N206" s="171">
        <f t="shared" si="323"/>
        <v>352.79999999999995</v>
      </c>
    </row>
    <row r="207" spans="1:14" ht="47.25" outlineLevel="7" x14ac:dyDescent="0.2">
      <c r="A207" s="44" t="s">
        <v>482</v>
      </c>
      <c r="B207" s="44" t="s">
        <v>500</v>
      </c>
      <c r="C207" s="44" t="s">
        <v>115</v>
      </c>
      <c r="D207" s="44" t="s">
        <v>4</v>
      </c>
      <c r="E207" s="11" t="s">
        <v>5</v>
      </c>
      <c r="F207" s="7">
        <v>344.9</v>
      </c>
      <c r="G207" s="162">
        <v>7.9</v>
      </c>
      <c r="H207" s="162">
        <f>SUM(F207:G207)</f>
        <v>352.79999999999995</v>
      </c>
      <c r="I207" s="7">
        <v>344.9</v>
      </c>
      <c r="J207" s="162">
        <v>7.9</v>
      </c>
      <c r="K207" s="162">
        <f>SUM(I207:J207)</f>
        <v>352.79999999999995</v>
      </c>
      <c r="L207" s="7">
        <v>344.9</v>
      </c>
      <c r="M207" s="162">
        <v>7.9</v>
      </c>
      <c r="N207" s="162">
        <f>SUM(L207:M207)</f>
        <v>352.79999999999995</v>
      </c>
    </row>
    <row r="208" spans="1:14" ht="15.75" outlineLevel="7" x14ac:dyDescent="0.2">
      <c r="A208" s="43" t="s">
        <v>482</v>
      </c>
      <c r="B208" s="43" t="s">
        <v>500</v>
      </c>
      <c r="C208" s="41" t="s">
        <v>644</v>
      </c>
      <c r="D208" s="41"/>
      <c r="E208" s="14" t="s">
        <v>643</v>
      </c>
      <c r="F208" s="6">
        <f>F209</f>
        <v>839.4</v>
      </c>
      <c r="G208" s="6">
        <f t="shared" ref="G208:H209" si="324">G209</f>
        <v>0</v>
      </c>
      <c r="H208" s="6">
        <f t="shared" si="324"/>
        <v>839.4</v>
      </c>
      <c r="I208" s="6">
        <f t="shared" ref="I208:L209" si="325">I209</f>
        <v>839.4</v>
      </c>
      <c r="J208" s="6">
        <f t="shared" ref="J208:J209" si="326">J209</f>
        <v>0</v>
      </c>
      <c r="K208" s="6">
        <f t="shared" ref="K208:K209" si="327">K209</f>
        <v>839.4</v>
      </c>
      <c r="L208" s="6">
        <f t="shared" si="325"/>
        <v>839.4</v>
      </c>
      <c r="M208" s="6">
        <f t="shared" ref="M208:M209" si="328">M209</f>
        <v>0</v>
      </c>
      <c r="N208" s="6">
        <f t="shared" ref="N208:N209" si="329">N209</f>
        <v>839.4</v>
      </c>
    </row>
    <row r="209" spans="1:14" s="57" customFormat="1" ht="29.25" customHeight="1" outlineLevel="7" x14ac:dyDescent="0.2">
      <c r="A209" s="43" t="s">
        <v>482</v>
      </c>
      <c r="B209" s="43" t="s">
        <v>500</v>
      </c>
      <c r="C209" s="41" t="s">
        <v>637</v>
      </c>
      <c r="D209" s="41" t="s">
        <v>448</v>
      </c>
      <c r="E209" s="20" t="s">
        <v>896</v>
      </c>
      <c r="F209" s="6">
        <f>F210</f>
        <v>839.4</v>
      </c>
      <c r="G209" s="6">
        <f t="shared" si="324"/>
        <v>0</v>
      </c>
      <c r="H209" s="6">
        <f t="shared" si="324"/>
        <v>839.4</v>
      </c>
      <c r="I209" s="6">
        <f t="shared" si="325"/>
        <v>839.4</v>
      </c>
      <c r="J209" s="6">
        <f t="shared" si="326"/>
        <v>0</v>
      </c>
      <c r="K209" s="6">
        <f t="shared" si="327"/>
        <v>839.4</v>
      </c>
      <c r="L209" s="6">
        <f t="shared" si="325"/>
        <v>839.4</v>
      </c>
      <c r="M209" s="6">
        <f t="shared" si="328"/>
        <v>0</v>
      </c>
      <c r="N209" s="6">
        <f t="shared" si="329"/>
        <v>839.4</v>
      </c>
    </row>
    <row r="210" spans="1:14" ht="31.5" outlineLevel="7" x14ac:dyDescent="0.2">
      <c r="A210" s="44" t="s">
        <v>482</v>
      </c>
      <c r="B210" s="44" t="s">
        <v>500</v>
      </c>
      <c r="C210" s="42" t="s">
        <v>637</v>
      </c>
      <c r="D210" s="42" t="s">
        <v>65</v>
      </c>
      <c r="E210" s="19" t="s">
        <v>422</v>
      </c>
      <c r="F210" s="7">
        <v>839.4</v>
      </c>
      <c r="G210" s="7"/>
      <c r="H210" s="7">
        <f>SUM(F210:G210)</f>
        <v>839.4</v>
      </c>
      <c r="I210" s="7">
        <v>839.4</v>
      </c>
      <c r="J210" s="7"/>
      <c r="K210" s="7">
        <f>SUM(I210:J210)</f>
        <v>839.4</v>
      </c>
      <c r="L210" s="7">
        <v>839.4</v>
      </c>
      <c r="M210" s="7"/>
      <c r="N210" s="7">
        <f>SUM(L210:M210)</f>
        <v>839.4</v>
      </c>
    </row>
    <row r="211" spans="1:14" ht="15.75" outlineLevel="7" x14ac:dyDescent="0.2">
      <c r="A211" s="43" t="s">
        <v>482</v>
      </c>
      <c r="B211" s="43" t="s">
        <v>502</v>
      </c>
      <c r="C211" s="44"/>
      <c r="D211" s="44"/>
      <c r="E211" s="51" t="s">
        <v>503</v>
      </c>
      <c r="F211" s="6">
        <f>F212+F238+F245+F270+F228</f>
        <v>301611.7</v>
      </c>
      <c r="G211" s="6">
        <f t="shared" ref="G211:H211" si="330">G212+G238+G245+G270+G228</f>
        <v>22675.760999999999</v>
      </c>
      <c r="H211" s="6">
        <f t="shared" si="330"/>
        <v>324287.46100000001</v>
      </c>
      <c r="I211" s="6">
        <f>I212+I238+I245+I270+I228</f>
        <v>390442.929</v>
      </c>
      <c r="J211" s="6">
        <f t="shared" ref="J211" si="331">J212+J238+J245+J270+J228</f>
        <v>0</v>
      </c>
      <c r="K211" s="6">
        <f t="shared" ref="K211" si="332">K212+K238+K245+K270+K228</f>
        <v>390442.929</v>
      </c>
      <c r="L211" s="6">
        <f>L212+L238+L245+L270+L228</f>
        <v>280857.5</v>
      </c>
      <c r="M211" s="6">
        <f t="shared" ref="M211" si="333">M212+M238+M245+M270+M228</f>
        <v>0</v>
      </c>
      <c r="N211" s="6">
        <f t="shared" ref="N211" si="334">N212+N238+N245+N270+N228</f>
        <v>280857.5</v>
      </c>
    </row>
    <row r="212" spans="1:14" ht="15.75" outlineLevel="1" x14ac:dyDescent="0.2">
      <c r="A212" s="43" t="s">
        <v>482</v>
      </c>
      <c r="B212" s="43" t="s">
        <v>504</v>
      </c>
      <c r="C212" s="43"/>
      <c r="D212" s="43"/>
      <c r="E212" s="10" t="s">
        <v>505</v>
      </c>
      <c r="F212" s="6">
        <f>F213+F220</f>
        <v>4407.3999999999996</v>
      </c>
      <c r="G212" s="6">
        <f t="shared" ref="G212:H212" si="335">G213+G220</f>
        <v>0</v>
      </c>
      <c r="H212" s="6">
        <f t="shared" si="335"/>
        <v>4407.3999999999996</v>
      </c>
      <c r="I212" s="6">
        <f t="shared" ref="I212:L212" si="336">I213+I220</f>
        <v>4410.3999999999996</v>
      </c>
      <c r="J212" s="6">
        <f t="shared" ref="J212" si="337">J213+J220</f>
        <v>0</v>
      </c>
      <c r="K212" s="6">
        <f t="shared" ref="K212" si="338">K213+K220</f>
        <v>4410.3999999999996</v>
      </c>
      <c r="L212" s="6">
        <f t="shared" si="336"/>
        <v>4410.3999999999996</v>
      </c>
      <c r="M212" s="6">
        <f t="shared" ref="M212" si="339">M213+M220</f>
        <v>0</v>
      </c>
      <c r="N212" s="6">
        <f t="shared" ref="N212" si="340">N213+N220</f>
        <v>4410.3999999999996</v>
      </c>
    </row>
    <row r="213" spans="1:14" ht="31.5" outlineLevel="2" x14ac:dyDescent="0.2">
      <c r="A213" s="43" t="s">
        <v>482</v>
      </c>
      <c r="B213" s="43" t="s">
        <v>504</v>
      </c>
      <c r="C213" s="43" t="s">
        <v>49</v>
      </c>
      <c r="D213" s="43"/>
      <c r="E213" s="10" t="s">
        <v>50</v>
      </c>
      <c r="F213" s="6">
        <f t="shared" ref="F213:N214" si="341">F214</f>
        <v>2207.4</v>
      </c>
      <c r="G213" s="6">
        <f t="shared" si="341"/>
        <v>0</v>
      </c>
      <c r="H213" s="6">
        <f t="shared" si="341"/>
        <v>2207.4</v>
      </c>
      <c r="I213" s="6">
        <f t="shared" ref="I213:I214" si="342">I214</f>
        <v>2210.4</v>
      </c>
      <c r="J213" s="6">
        <f t="shared" si="341"/>
        <v>0</v>
      </c>
      <c r="K213" s="6">
        <f t="shared" si="341"/>
        <v>2210.4</v>
      </c>
      <c r="L213" s="6">
        <f t="shared" ref="L213:L214" si="343">L214</f>
        <v>2210.4</v>
      </c>
      <c r="M213" s="6">
        <f t="shared" si="341"/>
        <v>0</v>
      </c>
      <c r="N213" s="6">
        <f t="shared" si="341"/>
        <v>2210.4</v>
      </c>
    </row>
    <row r="214" spans="1:14" ht="28.5" customHeight="1" outlineLevel="3" x14ac:dyDescent="0.2">
      <c r="A214" s="43" t="s">
        <v>482</v>
      </c>
      <c r="B214" s="43" t="s">
        <v>504</v>
      </c>
      <c r="C214" s="43" t="s">
        <v>51</v>
      </c>
      <c r="D214" s="43"/>
      <c r="E214" s="10" t="s">
        <v>52</v>
      </c>
      <c r="F214" s="6">
        <f t="shared" si="341"/>
        <v>2207.4</v>
      </c>
      <c r="G214" s="6">
        <f t="shared" si="341"/>
        <v>0</v>
      </c>
      <c r="H214" s="6">
        <f t="shared" si="341"/>
        <v>2207.4</v>
      </c>
      <c r="I214" s="6">
        <f t="shared" si="342"/>
        <v>2210.4</v>
      </c>
      <c r="J214" s="6">
        <f t="shared" si="341"/>
        <v>0</v>
      </c>
      <c r="K214" s="6">
        <f t="shared" si="341"/>
        <v>2210.4</v>
      </c>
      <c r="L214" s="6">
        <f t="shared" si="343"/>
        <v>2210.4</v>
      </c>
      <c r="M214" s="6">
        <f t="shared" si="341"/>
        <v>0</v>
      </c>
      <c r="N214" s="6">
        <f t="shared" si="341"/>
        <v>2210.4</v>
      </c>
    </row>
    <row r="215" spans="1:14" ht="28.5" customHeight="1" outlineLevel="4" x14ac:dyDescent="0.2">
      <c r="A215" s="43" t="s">
        <v>482</v>
      </c>
      <c r="B215" s="43" t="s">
        <v>504</v>
      </c>
      <c r="C215" s="43" t="s">
        <v>111</v>
      </c>
      <c r="D215" s="43"/>
      <c r="E215" s="10" t="s">
        <v>112</v>
      </c>
      <c r="F215" s="6">
        <f>F216+F218</f>
        <v>2207.4</v>
      </c>
      <c r="G215" s="6">
        <f t="shared" ref="G215:H215" si="344">G216+G218</f>
        <v>0</v>
      </c>
      <c r="H215" s="6">
        <f t="shared" si="344"/>
        <v>2207.4</v>
      </c>
      <c r="I215" s="6">
        <f t="shared" ref="I215:L215" si="345">I216+I218</f>
        <v>2210.4</v>
      </c>
      <c r="J215" s="6">
        <f t="shared" ref="J215" si="346">J216+J218</f>
        <v>0</v>
      </c>
      <c r="K215" s="6">
        <f t="shared" ref="K215" si="347">K216+K218</f>
        <v>2210.4</v>
      </c>
      <c r="L215" s="6">
        <f t="shared" si="345"/>
        <v>2210.4</v>
      </c>
      <c r="M215" s="6">
        <f t="shared" ref="M215" si="348">M216+M218</f>
        <v>0</v>
      </c>
      <c r="N215" s="6">
        <f t="shared" ref="N215" si="349">N216+N218</f>
        <v>2210.4</v>
      </c>
    </row>
    <row r="216" spans="1:14" ht="31.5" outlineLevel="5" x14ac:dyDescent="0.2">
      <c r="A216" s="43" t="s">
        <v>482</v>
      </c>
      <c r="B216" s="43" t="s">
        <v>504</v>
      </c>
      <c r="C216" s="43" t="s">
        <v>733</v>
      </c>
      <c r="D216" s="43"/>
      <c r="E216" s="10" t="s">
        <v>116</v>
      </c>
      <c r="F216" s="6">
        <f t="shared" ref="F216:N216" si="350">F217</f>
        <v>2123.5</v>
      </c>
      <c r="G216" s="6">
        <f t="shared" si="350"/>
        <v>0</v>
      </c>
      <c r="H216" s="6">
        <f t="shared" si="350"/>
        <v>2123.5</v>
      </c>
      <c r="I216" s="6">
        <f t="shared" si="350"/>
        <v>2123.5</v>
      </c>
      <c r="J216" s="6">
        <f t="shared" si="350"/>
        <v>0</v>
      </c>
      <c r="K216" s="6">
        <f t="shared" si="350"/>
        <v>2123.5</v>
      </c>
      <c r="L216" s="6">
        <f t="shared" si="350"/>
        <v>2123.5</v>
      </c>
      <c r="M216" s="6">
        <f t="shared" si="350"/>
        <v>0</v>
      </c>
      <c r="N216" s="6">
        <f t="shared" si="350"/>
        <v>2123.5</v>
      </c>
    </row>
    <row r="217" spans="1:14" ht="31.5" outlineLevel="7" x14ac:dyDescent="0.2">
      <c r="A217" s="44" t="s">
        <v>482</v>
      </c>
      <c r="B217" s="44" t="s">
        <v>504</v>
      </c>
      <c r="C217" s="44" t="s">
        <v>733</v>
      </c>
      <c r="D217" s="44" t="s">
        <v>65</v>
      </c>
      <c r="E217" s="11" t="s">
        <v>66</v>
      </c>
      <c r="F217" s="7">
        <v>2123.5</v>
      </c>
      <c r="G217" s="7"/>
      <c r="H217" s="7">
        <f>SUM(F217:G217)</f>
        <v>2123.5</v>
      </c>
      <c r="I217" s="7">
        <v>2123.5</v>
      </c>
      <c r="J217" s="7"/>
      <c r="K217" s="7">
        <f>SUM(I217:J217)</f>
        <v>2123.5</v>
      </c>
      <c r="L217" s="7">
        <v>2123.5</v>
      </c>
      <c r="M217" s="7"/>
      <c r="N217" s="7">
        <f>SUM(L217:M217)</f>
        <v>2123.5</v>
      </c>
    </row>
    <row r="218" spans="1:14" ht="31.5" outlineLevel="5" x14ac:dyDescent="0.2">
      <c r="A218" s="43" t="s">
        <v>482</v>
      </c>
      <c r="B218" s="43" t="s">
        <v>504</v>
      </c>
      <c r="C218" s="43" t="s">
        <v>117</v>
      </c>
      <c r="D218" s="43"/>
      <c r="E218" s="10" t="s">
        <v>118</v>
      </c>
      <c r="F218" s="6">
        <f t="shared" ref="F218:N218" si="351">F219</f>
        <v>83.9</v>
      </c>
      <c r="G218" s="6">
        <f t="shared" si="351"/>
        <v>0</v>
      </c>
      <c r="H218" s="6">
        <f t="shared" si="351"/>
        <v>83.9</v>
      </c>
      <c r="I218" s="6">
        <f t="shared" si="351"/>
        <v>86.9</v>
      </c>
      <c r="J218" s="6">
        <f t="shared" si="351"/>
        <v>0</v>
      </c>
      <c r="K218" s="6">
        <f t="shared" si="351"/>
        <v>86.9</v>
      </c>
      <c r="L218" s="6">
        <f t="shared" si="351"/>
        <v>86.9</v>
      </c>
      <c r="M218" s="6">
        <f t="shared" si="351"/>
        <v>0</v>
      </c>
      <c r="N218" s="6">
        <f t="shared" si="351"/>
        <v>86.9</v>
      </c>
    </row>
    <row r="219" spans="1:14" ht="31.5" outlineLevel="7" x14ac:dyDescent="0.2">
      <c r="A219" s="44" t="s">
        <v>482</v>
      </c>
      <c r="B219" s="44" t="s">
        <v>504</v>
      </c>
      <c r="C219" s="44" t="s">
        <v>117</v>
      </c>
      <c r="D219" s="44" t="s">
        <v>65</v>
      </c>
      <c r="E219" s="11" t="s">
        <v>66</v>
      </c>
      <c r="F219" s="7">
        <v>83.9</v>
      </c>
      <c r="G219" s="7"/>
      <c r="H219" s="7">
        <f>SUM(F219:G219)</f>
        <v>83.9</v>
      </c>
      <c r="I219" s="7">
        <v>86.9</v>
      </c>
      <c r="J219" s="7"/>
      <c r="K219" s="7">
        <f>SUM(I219:J219)</f>
        <v>86.9</v>
      </c>
      <c r="L219" s="7">
        <v>86.9</v>
      </c>
      <c r="M219" s="7"/>
      <c r="N219" s="7">
        <f>SUM(L219:M219)</f>
        <v>86.9</v>
      </c>
    </row>
    <row r="220" spans="1:14" ht="15.75" outlineLevel="2" x14ac:dyDescent="0.2">
      <c r="A220" s="43" t="s">
        <v>482</v>
      </c>
      <c r="B220" s="43" t="s">
        <v>504</v>
      </c>
      <c r="C220" s="43" t="s">
        <v>119</v>
      </c>
      <c r="D220" s="43"/>
      <c r="E220" s="10" t="s">
        <v>120</v>
      </c>
      <c r="F220" s="6">
        <f t="shared" ref="F220:N220" si="352">F221</f>
        <v>2200</v>
      </c>
      <c r="G220" s="6">
        <f t="shared" si="352"/>
        <v>0</v>
      </c>
      <c r="H220" s="6">
        <f t="shared" si="352"/>
        <v>2200</v>
      </c>
      <c r="I220" s="6">
        <f t="shared" si="352"/>
        <v>2200</v>
      </c>
      <c r="J220" s="6">
        <f t="shared" si="352"/>
        <v>0</v>
      </c>
      <c r="K220" s="6">
        <f t="shared" si="352"/>
        <v>2200</v>
      </c>
      <c r="L220" s="6">
        <f t="shared" si="352"/>
        <v>2200</v>
      </c>
      <c r="M220" s="6">
        <f t="shared" si="352"/>
        <v>0</v>
      </c>
      <c r="N220" s="6">
        <f t="shared" si="352"/>
        <v>2200</v>
      </c>
    </row>
    <row r="221" spans="1:14" ht="15.75" outlineLevel="3" x14ac:dyDescent="0.2">
      <c r="A221" s="43" t="s">
        <v>482</v>
      </c>
      <c r="B221" s="43" t="s">
        <v>504</v>
      </c>
      <c r="C221" s="43" t="s">
        <v>121</v>
      </c>
      <c r="D221" s="43"/>
      <c r="E221" s="10" t="s">
        <v>122</v>
      </c>
      <c r="F221" s="6">
        <f>F222+F225</f>
        <v>2200</v>
      </c>
      <c r="G221" s="6">
        <f t="shared" ref="G221:H221" si="353">G222+G225</f>
        <v>0</v>
      </c>
      <c r="H221" s="6">
        <f t="shared" si="353"/>
        <v>2200</v>
      </c>
      <c r="I221" s="6">
        <f t="shared" ref="I221:L221" si="354">I222+I225</f>
        <v>2200</v>
      </c>
      <c r="J221" s="6">
        <f t="shared" ref="J221" si="355">J222+J225</f>
        <v>0</v>
      </c>
      <c r="K221" s="6">
        <f t="shared" ref="K221" si="356">K222+K225</f>
        <v>2200</v>
      </c>
      <c r="L221" s="6">
        <f t="shared" si="354"/>
        <v>2200</v>
      </c>
      <c r="M221" s="6">
        <f t="shared" ref="M221" si="357">M222+M225</f>
        <v>0</v>
      </c>
      <c r="N221" s="6">
        <f t="shared" ref="N221" si="358">N222+N225</f>
        <v>2200</v>
      </c>
    </row>
    <row r="222" spans="1:14" ht="31.5" outlineLevel="4" x14ac:dyDescent="0.2">
      <c r="A222" s="43" t="s">
        <v>482</v>
      </c>
      <c r="B222" s="43" t="s">
        <v>504</v>
      </c>
      <c r="C222" s="43" t="s">
        <v>123</v>
      </c>
      <c r="D222" s="43"/>
      <c r="E222" s="10" t="s">
        <v>124</v>
      </c>
      <c r="F222" s="6">
        <f t="shared" ref="F222:N223" si="359">F223</f>
        <v>1100</v>
      </c>
      <c r="G222" s="6">
        <f t="shared" si="359"/>
        <v>0</v>
      </c>
      <c r="H222" s="6">
        <f t="shared" si="359"/>
        <v>1100</v>
      </c>
      <c r="I222" s="6">
        <f t="shared" ref="I222:I223" si="360">I223</f>
        <v>1100</v>
      </c>
      <c r="J222" s="6">
        <f t="shared" si="359"/>
        <v>0</v>
      </c>
      <c r="K222" s="6">
        <f t="shared" si="359"/>
        <v>1100</v>
      </c>
      <c r="L222" s="6">
        <f t="shared" ref="L222:L223" si="361">L223</f>
        <v>1100</v>
      </c>
      <c r="M222" s="6">
        <f t="shared" si="359"/>
        <v>0</v>
      </c>
      <c r="N222" s="6">
        <f t="shared" si="359"/>
        <v>1100</v>
      </c>
    </row>
    <row r="223" spans="1:14" ht="15.75" outlineLevel="5" x14ac:dyDescent="0.2">
      <c r="A223" s="43" t="s">
        <v>482</v>
      </c>
      <c r="B223" s="43" t="s">
        <v>504</v>
      </c>
      <c r="C223" s="43" t="s">
        <v>125</v>
      </c>
      <c r="D223" s="43"/>
      <c r="E223" s="10" t="s">
        <v>126</v>
      </c>
      <c r="F223" s="6">
        <f t="shared" si="359"/>
        <v>1100</v>
      </c>
      <c r="G223" s="6">
        <f t="shared" si="359"/>
        <v>0</v>
      </c>
      <c r="H223" s="6">
        <f t="shared" si="359"/>
        <v>1100</v>
      </c>
      <c r="I223" s="6">
        <f t="shared" si="360"/>
        <v>1100</v>
      </c>
      <c r="J223" s="6">
        <f t="shared" si="359"/>
        <v>0</v>
      </c>
      <c r="K223" s="6">
        <f t="shared" si="359"/>
        <v>1100</v>
      </c>
      <c r="L223" s="6">
        <f t="shared" si="361"/>
        <v>1100</v>
      </c>
      <c r="M223" s="6">
        <f t="shared" si="359"/>
        <v>0</v>
      </c>
      <c r="N223" s="6">
        <f t="shared" si="359"/>
        <v>1100</v>
      </c>
    </row>
    <row r="224" spans="1:14" ht="15.75" outlineLevel="7" x14ac:dyDescent="0.2">
      <c r="A224" s="44" t="s">
        <v>482</v>
      </c>
      <c r="B224" s="44" t="s">
        <v>504</v>
      </c>
      <c r="C224" s="44" t="s">
        <v>125</v>
      </c>
      <c r="D224" s="44" t="s">
        <v>15</v>
      </c>
      <c r="E224" s="11" t="s">
        <v>16</v>
      </c>
      <c r="F224" s="7">
        <v>1100</v>
      </c>
      <c r="G224" s="7"/>
      <c r="H224" s="7">
        <f>SUM(F224:G224)</f>
        <v>1100</v>
      </c>
      <c r="I224" s="7">
        <v>1100</v>
      </c>
      <c r="J224" s="7"/>
      <c r="K224" s="7">
        <f>SUM(I224:J224)</f>
        <v>1100</v>
      </c>
      <c r="L224" s="7">
        <v>1100</v>
      </c>
      <c r="M224" s="7"/>
      <c r="N224" s="7">
        <f>SUM(L224:M224)</f>
        <v>1100</v>
      </c>
    </row>
    <row r="225" spans="1:14" ht="31.5" outlineLevel="4" x14ac:dyDescent="0.2">
      <c r="A225" s="43" t="s">
        <v>482</v>
      </c>
      <c r="B225" s="43" t="s">
        <v>504</v>
      </c>
      <c r="C225" s="43" t="s">
        <v>127</v>
      </c>
      <c r="D225" s="43"/>
      <c r="E225" s="10" t="s">
        <v>128</v>
      </c>
      <c r="F225" s="6">
        <f t="shared" ref="F225:N226" si="362">F226</f>
        <v>1100</v>
      </c>
      <c r="G225" s="6">
        <f t="shared" si="362"/>
        <v>0</v>
      </c>
      <c r="H225" s="6">
        <f t="shared" si="362"/>
        <v>1100</v>
      </c>
      <c r="I225" s="6">
        <f t="shared" ref="I225:I226" si="363">I226</f>
        <v>1100</v>
      </c>
      <c r="J225" s="6">
        <f t="shared" si="362"/>
        <v>0</v>
      </c>
      <c r="K225" s="6">
        <f t="shared" si="362"/>
        <v>1100</v>
      </c>
      <c r="L225" s="6">
        <f t="shared" ref="L225:L226" si="364">L226</f>
        <v>1100</v>
      </c>
      <c r="M225" s="6">
        <f t="shared" si="362"/>
        <v>0</v>
      </c>
      <c r="N225" s="6">
        <f t="shared" si="362"/>
        <v>1100</v>
      </c>
    </row>
    <row r="226" spans="1:14" ht="31.5" outlineLevel="5" x14ac:dyDescent="0.2">
      <c r="A226" s="43" t="s">
        <v>482</v>
      </c>
      <c r="B226" s="43" t="s">
        <v>504</v>
      </c>
      <c r="C226" s="43" t="s">
        <v>129</v>
      </c>
      <c r="D226" s="43"/>
      <c r="E226" s="10" t="s">
        <v>130</v>
      </c>
      <c r="F226" s="6">
        <f t="shared" si="362"/>
        <v>1100</v>
      </c>
      <c r="G226" s="6">
        <f t="shared" si="362"/>
        <v>0</v>
      </c>
      <c r="H226" s="6">
        <f t="shared" si="362"/>
        <v>1100</v>
      </c>
      <c r="I226" s="6">
        <f t="shared" si="363"/>
        <v>1100</v>
      </c>
      <c r="J226" s="6">
        <f t="shared" si="362"/>
        <v>0</v>
      </c>
      <c r="K226" s="6">
        <f t="shared" si="362"/>
        <v>1100</v>
      </c>
      <c r="L226" s="6">
        <f t="shared" si="364"/>
        <v>1100</v>
      </c>
      <c r="M226" s="6">
        <f t="shared" si="362"/>
        <v>0</v>
      </c>
      <c r="N226" s="6">
        <f t="shared" si="362"/>
        <v>1100</v>
      </c>
    </row>
    <row r="227" spans="1:14" ht="15.75" outlineLevel="7" x14ac:dyDescent="0.2">
      <c r="A227" s="44" t="s">
        <v>482</v>
      </c>
      <c r="B227" s="44" t="s">
        <v>504</v>
      </c>
      <c r="C227" s="44" t="s">
        <v>129</v>
      </c>
      <c r="D227" s="44" t="s">
        <v>15</v>
      </c>
      <c r="E227" s="11" t="s">
        <v>16</v>
      </c>
      <c r="F227" s="7">
        <v>1100</v>
      </c>
      <c r="G227" s="7"/>
      <c r="H227" s="7">
        <f>SUM(F227:G227)</f>
        <v>1100</v>
      </c>
      <c r="I227" s="7">
        <v>1100</v>
      </c>
      <c r="J227" s="7"/>
      <c r="K227" s="7">
        <f>SUM(I227:J227)</f>
        <v>1100</v>
      </c>
      <c r="L227" s="7">
        <v>1100</v>
      </c>
      <c r="M227" s="7"/>
      <c r="N227" s="7">
        <f>SUM(L227:M227)</f>
        <v>1100</v>
      </c>
    </row>
    <row r="228" spans="1:14" ht="15.75" outlineLevel="7" x14ac:dyDescent="0.2">
      <c r="A228" s="43" t="s">
        <v>482</v>
      </c>
      <c r="B228" s="43" t="s">
        <v>748</v>
      </c>
      <c r="C228" s="43"/>
      <c r="D228" s="43"/>
      <c r="E228" s="10" t="s">
        <v>749</v>
      </c>
      <c r="F228" s="6">
        <f t="shared" ref="F228:N228" si="365">F229</f>
        <v>3200</v>
      </c>
      <c r="G228" s="6">
        <f t="shared" si="365"/>
        <v>0</v>
      </c>
      <c r="H228" s="6">
        <f t="shared" si="365"/>
        <v>3200</v>
      </c>
      <c r="I228" s="6">
        <f t="shared" si="365"/>
        <v>3200</v>
      </c>
      <c r="J228" s="6">
        <f t="shared" si="365"/>
        <v>0</v>
      </c>
      <c r="K228" s="6">
        <f t="shared" si="365"/>
        <v>3200</v>
      </c>
      <c r="L228" s="6">
        <f t="shared" si="365"/>
        <v>3200</v>
      </c>
      <c r="M228" s="6">
        <f t="shared" si="365"/>
        <v>0</v>
      </c>
      <c r="N228" s="6">
        <f t="shared" si="365"/>
        <v>3200</v>
      </c>
    </row>
    <row r="229" spans="1:14" ht="31.5" outlineLevel="7" x14ac:dyDescent="0.2">
      <c r="A229" s="43" t="s">
        <v>482</v>
      </c>
      <c r="B229" s="43" t="s">
        <v>748</v>
      </c>
      <c r="C229" s="43" t="s">
        <v>49</v>
      </c>
      <c r="D229" s="43"/>
      <c r="E229" s="10" t="s">
        <v>50</v>
      </c>
      <c r="F229" s="6">
        <f t="shared" ref="F229:L229" si="366">F230+F234</f>
        <v>3200</v>
      </c>
      <c r="G229" s="6">
        <f t="shared" ref="G229:H229" si="367">G230+G234</f>
        <v>0</v>
      </c>
      <c r="H229" s="6">
        <f t="shared" si="367"/>
        <v>3200</v>
      </c>
      <c r="I229" s="6">
        <f t="shared" si="366"/>
        <v>3200</v>
      </c>
      <c r="J229" s="6">
        <f t="shared" si="366"/>
        <v>0</v>
      </c>
      <c r="K229" s="6">
        <f t="shared" si="366"/>
        <v>3200</v>
      </c>
      <c r="L229" s="6">
        <f t="shared" si="366"/>
        <v>3200</v>
      </c>
      <c r="M229" s="6">
        <f t="shared" ref="M229:N229" si="368">M230+M234</f>
        <v>0</v>
      </c>
      <c r="N229" s="6">
        <f t="shared" si="368"/>
        <v>3200</v>
      </c>
    </row>
    <row r="230" spans="1:14" ht="31.5" outlineLevel="7" x14ac:dyDescent="0.2">
      <c r="A230" s="43" t="s">
        <v>482</v>
      </c>
      <c r="B230" s="43" t="s">
        <v>748</v>
      </c>
      <c r="C230" s="43" t="s">
        <v>92</v>
      </c>
      <c r="D230" s="43"/>
      <c r="E230" s="10" t="s">
        <v>93</v>
      </c>
      <c r="F230" s="6">
        <f t="shared" ref="F230:N232" si="369">F231</f>
        <v>2600</v>
      </c>
      <c r="G230" s="6">
        <f t="shared" si="369"/>
        <v>0</v>
      </c>
      <c r="H230" s="6">
        <f t="shared" si="369"/>
        <v>2600</v>
      </c>
      <c r="I230" s="6">
        <f t="shared" si="369"/>
        <v>2600</v>
      </c>
      <c r="J230" s="6">
        <f t="shared" si="369"/>
        <v>0</v>
      </c>
      <c r="K230" s="6">
        <f t="shared" si="369"/>
        <v>2600</v>
      </c>
      <c r="L230" s="6">
        <f t="shared" si="369"/>
        <v>2600</v>
      </c>
      <c r="M230" s="6">
        <f t="shared" si="369"/>
        <v>0</v>
      </c>
      <c r="N230" s="6">
        <f t="shared" si="369"/>
        <v>2600</v>
      </c>
    </row>
    <row r="231" spans="1:14" ht="15.75" outlineLevel="7" x14ac:dyDescent="0.2">
      <c r="A231" s="43" t="s">
        <v>482</v>
      </c>
      <c r="B231" s="43" t="s">
        <v>748</v>
      </c>
      <c r="C231" s="43" t="s">
        <v>103</v>
      </c>
      <c r="D231" s="43"/>
      <c r="E231" s="10" t="s">
        <v>750</v>
      </c>
      <c r="F231" s="6">
        <f t="shared" si="369"/>
        <v>2600</v>
      </c>
      <c r="G231" s="6">
        <f t="shared" si="369"/>
        <v>0</v>
      </c>
      <c r="H231" s="6">
        <f t="shared" si="369"/>
        <v>2600</v>
      </c>
      <c r="I231" s="6">
        <f t="shared" si="369"/>
        <v>2600</v>
      </c>
      <c r="J231" s="6">
        <f t="shared" si="369"/>
        <v>0</v>
      </c>
      <c r="K231" s="6">
        <f t="shared" si="369"/>
        <v>2600</v>
      </c>
      <c r="L231" s="6">
        <f t="shared" si="369"/>
        <v>2600</v>
      </c>
      <c r="M231" s="6">
        <f t="shared" si="369"/>
        <v>0</v>
      </c>
      <c r="N231" s="6">
        <f t="shared" si="369"/>
        <v>2600</v>
      </c>
    </row>
    <row r="232" spans="1:14" ht="15.75" outlineLevel="7" x14ac:dyDescent="0.2">
      <c r="A232" s="43" t="s">
        <v>482</v>
      </c>
      <c r="B232" s="43" t="s">
        <v>748</v>
      </c>
      <c r="C232" s="43" t="s">
        <v>136</v>
      </c>
      <c r="D232" s="43"/>
      <c r="E232" s="10" t="s">
        <v>137</v>
      </c>
      <c r="F232" s="6">
        <f t="shared" si="369"/>
        <v>2600</v>
      </c>
      <c r="G232" s="6">
        <f t="shared" si="369"/>
        <v>0</v>
      </c>
      <c r="H232" s="6">
        <f t="shared" si="369"/>
        <v>2600</v>
      </c>
      <c r="I232" s="6">
        <f t="shared" si="369"/>
        <v>2600</v>
      </c>
      <c r="J232" s="6">
        <f t="shared" si="369"/>
        <v>0</v>
      </c>
      <c r="K232" s="6">
        <f t="shared" si="369"/>
        <v>2600</v>
      </c>
      <c r="L232" s="6">
        <f t="shared" si="369"/>
        <v>2600</v>
      </c>
      <c r="M232" s="6">
        <f t="shared" si="369"/>
        <v>0</v>
      </c>
      <c r="N232" s="6">
        <f t="shared" si="369"/>
        <v>2600</v>
      </c>
    </row>
    <row r="233" spans="1:14" ht="15.75" outlineLevel="7" x14ac:dyDescent="0.2">
      <c r="A233" s="44" t="s">
        <v>482</v>
      </c>
      <c r="B233" s="44" t="s">
        <v>748</v>
      </c>
      <c r="C233" s="44" t="s">
        <v>136</v>
      </c>
      <c r="D233" s="44" t="s">
        <v>7</v>
      </c>
      <c r="E233" s="11" t="s">
        <v>8</v>
      </c>
      <c r="F233" s="7">
        <v>2600</v>
      </c>
      <c r="G233" s="7"/>
      <c r="H233" s="7">
        <f>SUM(F233:G233)</f>
        <v>2600</v>
      </c>
      <c r="I233" s="7">
        <v>2600</v>
      </c>
      <c r="J233" s="7"/>
      <c r="K233" s="7">
        <f>SUM(I233:J233)</f>
        <v>2600</v>
      </c>
      <c r="L233" s="7">
        <v>2600</v>
      </c>
      <c r="M233" s="7"/>
      <c r="N233" s="7">
        <f>SUM(L233:M233)</f>
        <v>2600</v>
      </c>
    </row>
    <row r="234" spans="1:14" ht="15.75" outlineLevel="7" x14ac:dyDescent="0.2">
      <c r="A234" s="43" t="s">
        <v>482</v>
      </c>
      <c r="B234" s="43" t="s">
        <v>748</v>
      </c>
      <c r="C234" s="43" t="s">
        <v>138</v>
      </c>
      <c r="D234" s="43"/>
      <c r="E234" s="10" t="s">
        <v>139</v>
      </c>
      <c r="F234" s="6">
        <f t="shared" ref="F234:N236" si="370">F235</f>
        <v>600</v>
      </c>
      <c r="G234" s="6">
        <f t="shared" si="370"/>
        <v>0</v>
      </c>
      <c r="H234" s="6">
        <f t="shared" si="370"/>
        <v>600</v>
      </c>
      <c r="I234" s="6">
        <f t="shared" si="370"/>
        <v>600</v>
      </c>
      <c r="J234" s="6">
        <f t="shared" si="370"/>
        <v>0</v>
      </c>
      <c r="K234" s="6">
        <f t="shared" si="370"/>
        <v>600</v>
      </c>
      <c r="L234" s="6">
        <f t="shared" si="370"/>
        <v>600</v>
      </c>
      <c r="M234" s="6">
        <f t="shared" si="370"/>
        <v>0</v>
      </c>
      <c r="N234" s="6">
        <f t="shared" si="370"/>
        <v>600</v>
      </c>
    </row>
    <row r="235" spans="1:14" ht="15.75" outlineLevel="7" x14ac:dyDescent="0.2">
      <c r="A235" s="43" t="s">
        <v>482</v>
      </c>
      <c r="B235" s="43" t="s">
        <v>748</v>
      </c>
      <c r="C235" s="43" t="s">
        <v>140</v>
      </c>
      <c r="D235" s="43"/>
      <c r="E235" s="10" t="s">
        <v>141</v>
      </c>
      <c r="F235" s="6">
        <f t="shared" si="370"/>
        <v>600</v>
      </c>
      <c r="G235" s="6">
        <f t="shared" si="370"/>
        <v>0</v>
      </c>
      <c r="H235" s="6">
        <f t="shared" si="370"/>
        <v>600</v>
      </c>
      <c r="I235" s="6">
        <f t="shared" si="370"/>
        <v>600</v>
      </c>
      <c r="J235" s="6">
        <f t="shared" si="370"/>
        <v>0</v>
      </c>
      <c r="K235" s="6">
        <f t="shared" si="370"/>
        <v>600</v>
      </c>
      <c r="L235" s="6">
        <f t="shared" si="370"/>
        <v>600</v>
      </c>
      <c r="M235" s="6">
        <f t="shared" si="370"/>
        <v>0</v>
      </c>
      <c r="N235" s="6">
        <f t="shared" si="370"/>
        <v>600</v>
      </c>
    </row>
    <row r="236" spans="1:14" ht="15.75" outlineLevel="7" x14ac:dyDescent="0.2">
      <c r="A236" s="43" t="s">
        <v>482</v>
      </c>
      <c r="B236" s="43" t="s">
        <v>748</v>
      </c>
      <c r="C236" s="43" t="s">
        <v>142</v>
      </c>
      <c r="D236" s="43"/>
      <c r="E236" s="10" t="s">
        <v>143</v>
      </c>
      <c r="F236" s="6">
        <f t="shared" si="370"/>
        <v>600</v>
      </c>
      <c r="G236" s="6">
        <f t="shared" si="370"/>
        <v>0</v>
      </c>
      <c r="H236" s="6">
        <f t="shared" si="370"/>
        <v>600</v>
      </c>
      <c r="I236" s="6">
        <f t="shared" si="370"/>
        <v>600</v>
      </c>
      <c r="J236" s="6">
        <f t="shared" si="370"/>
        <v>0</v>
      </c>
      <c r="K236" s="6">
        <f t="shared" si="370"/>
        <v>600</v>
      </c>
      <c r="L236" s="6">
        <f t="shared" si="370"/>
        <v>600</v>
      </c>
      <c r="M236" s="6">
        <f t="shared" si="370"/>
        <v>0</v>
      </c>
      <c r="N236" s="6">
        <f t="shared" si="370"/>
        <v>600</v>
      </c>
    </row>
    <row r="237" spans="1:14" ht="15.75" outlineLevel="7" x14ac:dyDescent="0.2">
      <c r="A237" s="44" t="s">
        <v>482</v>
      </c>
      <c r="B237" s="44" t="s">
        <v>748</v>
      </c>
      <c r="C237" s="44" t="s">
        <v>142</v>
      </c>
      <c r="D237" s="44" t="s">
        <v>7</v>
      </c>
      <c r="E237" s="11" t="s">
        <v>8</v>
      </c>
      <c r="F237" s="7">
        <v>600</v>
      </c>
      <c r="G237" s="7"/>
      <c r="H237" s="7">
        <f>SUM(F237:G237)</f>
        <v>600</v>
      </c>
      <c r="I237" s="7">
        <v>600</v>
      </c>
      <c r="J237" s="7"/>
      <c r="K237" s="7">
        <f>SUM(I237:J237)</f>
        <v>600</v>
      </c>
      <c r="L237" s="7">
        <v>600</v>
      </c>
      <c r="M237" s="7"/>
      <c r="N237" s="7">
        <f>SUM(L237:M237)</f>
        <v>600</v>
      </c>
    </row>
    <row r="238" spans="1:14" ht="15.75" outlineLevel="1" x14ac:dyDescent="0.2">
      <c r="A238" s="43" t="s">
        <v>482</v>
      </c>
      <c r="B238" s="43" t="s">
        <v>507</v>
      </c>
      <c r="C238" s="43"/>
      <c r="D238" s="43"/>
      <c r="E238" s="10" t="s">
        <v>508</v>
      </c>
      <c r="F238" s="6">
        <f t="shared" ref="F238:N241" si="371">F239</f>
        <v>7052.8</v>
      </c>
      <c r="G238" s="6">
        <f t="shared" si="371"/>
        <v>0</v>
      </c>
      <c r="H238" s="6">
        <f t="shared" si="371"/>
        <v>7052.8</v>
      </c>
      <c r="I238" s="6">
        <f t="shared" ref="I238:I241" si="372">I239</f>
        <v>5052.8</v>
      </c>
      <c r="J238" s="6">
        <f t="shared" si="371"/>
        <v>0</v>
      </c>
      <c r="K238" s="6">
        <f t="shared" si="371"/>
        <v>5052.8</v>
      </c>
      <c r="L238" s="6">
        <f t="shared" ref="L238:L241" si="373">L239</f>
        <v>5052.8</v>
      </c>
      <c r="M238" s="6">
        <f t="shared" si="371"/>
        <v>0</v>
      </c>
      <c r="N238" s="6">
        <f t="shared" si="371"/>
        <v>5052.8</v>
      </c>
    </row>
    <row r="239" spans="1:14" ht="31.5" outlineLevel="2" x14ac:dyDescent="0.2">
      <c r="A239" s="43" t="s">
        <v>482</v>
      </c>
      <c r="B239" s="43" t="s">
        <v>507</v>
      </c>
      <c r="C239" s="43" t="s">
        <v>131</v>
      </c>
      <c r="D239" s="43"/>
      <c r="E239" s="10" t="s">
        <v>132</v>
      </c>
      <c r="F239" s="6">
        <f t="shared" si="371"/>
        <v>7052.8</v>
      </c>
      <c r="G239" s="6">
        <f t="shared" si="371"/>
        <v>0</v>
      </c>
      <c r="H239" s="6">
        <f t="shared" si="371"/>
        <v>7052.8</v>
      </c>
      <c r="I239" s="6">
        <f t="shared" si="372"/>
        <v>5052.8</v>
      </c>
      <c r="J239" s="6">
        <f t="shared" si="371"/>
        <v>0</v>
      </c>
      <c r="K239" s="6">
        <f t="shared" si="371"/>
        <v>5052.8</v>
      </c>
      <c r="L239" s="6">
        <f t="shared" si="373"/>
        <v>5052.8</v>
      </c>
      <c r="M239" s="6">
        <f t="shared" si="371"/>
        <v>0</v>
      </c>
      <c r="N239" s="6">
        <f t="shared" si="371"/>
        <v>5052.8</v>
      </c>
    </row>
    <row r="240" spans="1:14" ht="31.5" outlineLevel="3" x14ac:dyDescent="0.2">
      <c r="A240" s="43" t="s">
        <v>482</v>
      </c>
      <c r="B240" s="43" t="s">
        <v>507</v>
      </c>
      <c r="C240" s="43" t="s">
        <v>144</v>
      </c>
      <c r="D240" s="43"/>
      <c r="E240" s="10" t="s">
        <v>145</v>
      </c>
      <c r="F240" s="6">
        <f t="shared" si="371"/>
        <v>7052.8</v>
      </c>
      <c r="G240" s="6">
        <f t="shared" si="371"/>
        <v>0</v>
      </c>
      <c r="H240" s="6">
        <f t="shared" si="371"/>
        <v>7052.8</v>
      </c>
      <c r="I240" s="6">
        <f t="shared" si="372"/>
        <v>5052.8</v>
      </c>
      <c r="J240" s="6">
        <f t="shared" si="371"/>
        <v>0</v>
      </c>
      <c r="K240" s="6">
        <f t="shared" si="371"/>
        <v>5052.8</v>
      </c>
      <c r="L240" s="6">
        <f t="shared" si="373"/>
        <v>5052.8</v>
      </c>
      <c r="M240" s="6">
        <f t="shared" si="371"/>
        <v>0</v>
      </c>
      <c r="N240" s="6">
        <f t="shared" si="371"/>
        <v>5052.8</v>
      </c>
    </row>
    <row r="241" spans="1:14" ht="31.5" outlineLevel="4" x14ac:dyDescent="0.2">
      <c r="A241" s="43" t="s">
        <v>482</v>
      </c>
      <c r="B241" s="43" t="s">
        <v>507</v>
      </c>
      <c r="C241" s="43" t="s">
        <v>146</v>
      </c>
      <c r="D241" s="43"/>
      <c r="E241" s="10" t="s">
        <v>86</v>
      </c>
      <c r="F241" s="6">
        <f t="shared" si="371"/>
        <v>7052.8</v>
      </c>
      <c r="G241" s="6">
        <f t="shared" si="371"/>
        <v>0</v>
      </c>
      <c r="H241" s="6">
        <f t="shared" si="371"/>
        <v>7052.8</v>
      </c>
      <c r="I241" s="6">
        <f t="shared" si="372"/>
        <v>5052.8</v>
      </c>
      <c r="J241" s="6">
        <f t="shared" si="371"/>
        <v>0</v>
      </c>
      <c r="K241" s="6">
        <f t="shared" si="371"/>
        <v>5052.8</v>
      </c>
      <c r="L241" s="6">
        <f t="shared" si="373"/>
        <v>5052.8</v>
      </c>
      <c r="M241" s="6">
        <f t="shared" si="371"/>
        <v>0</v>
      </c>
      <c r="N241" s="6">
        <f t="shared" si="371"/>
        <v>5052.8</v>
      </c>
    </row>
    <row r="242" spans="1:14" ht="31.5" outlineLevel="5" x14ac:dyDescent="0.2">
      <c r="A242" s="43" t="s">
        <v>482</v>
      </c>
      <c r="B242" s="43" t="s">
        <v>507</v>
      </c>
      <c r="C242" s="43" t="s">
        <v>147</v>
      </c>
      <c r="D242" s="43"/>
      <c r="E242" s="10" t="s">
        <v>148</v>
      </c>
      <c r="F242" s="6">
        <f>F243+F244</f>
        <v>7052.8</v>
      </c>
      <c r="G242" s="6">
        <f t="shared" ref="G242:H242" si="374">G243+G244</f>
        <v>0</v>
      </c>
      <c r="H242" s="6">
        <f t="shared" si="374"/>
        <v>7052.8</v>
      </c>
      <c r="I242" s="6">
        <f t="shared" ref="I242:L242" si="375">I243+I244</f>
        <v>5052.8</v>
      </c>
      <c r="J242" s="6">
        <f t="shared" ref="J242" si="376">J243+J244</f>
        <v>0</v>
      </c>
      <c r="K242" s="6">
        <f t="shared" ref="K242" si="377">K243+K244</f>
        <v>5052.8</v>
      </c>
      <c r="L242" s="6">
        <f t="shared" si="375"/>
        <v>5052.8</v>
      </c>
      <c r="M242" s="6">
        <f t="shared" ref="M242" si="378">M243+M244</f>
        <v>0</v>
      </c>
      <c r="N242" s="6">
        <f t="shared" ref="N242" si="379">N243+N244</f>
        <v>5052.8</v>
      </c>
    </row>
    <row r="243" spans="1:14" ht="15.75" outlineLevel="7" x14ac:dyDescent="0.2">
      <c r="A243" s="44" t="s">
        <v>482</v>
      </c>
      <c r="B243" s="44" t="s">
        <v>507</v>
      </c>
      <c r="C243" s="44" t="s">
        <v>147</v>
      </c>
      <c r="D243" s="44" t="s">
        <v>7</v>
      </c>
      <c r="E243" s="11" t="s">
        <v>8</v>
      </c>
      <c r="F243" s="7">
        <v>6146.3</v>
      </c>
      <c r="G243" s="7"/>
      <c r="H243" s="7">
        <f>SUM(F243:G243)</f>
        <v>6146.3</v>
      </c>
      <c r="I243" s="7">
        <v>4146.3</v>
      </c>
      <c r="J243" s="7"/>
      <c r="K243" s="7">
        <f>SUM(I243:J243)</f>
        <v>4146.3</v>
      </c>
      <c r="L243" s="7">
        <v>4146.3</v>
      </c>
      <c r="M243" s="7"/>
      <c r="N243" s="7">
        <f>SUM(L243:M243)</f>
        <v>4146.3</v>
      </c>
    </row>
    <row r="244" spans="1:14" ht="15.75" outlineLevel="7" x14ac:dyDescent="0.2">
      <c r="A244" s="44" t="s">
        <v>482</v>
      </c>
      <c r="B244" s="44" t="s">
        <v>507</v>
      </c>
      <c r="C244" s="44" t="s">
        <v>147</v>
      </c>
      <c r="D244" s="44" t="s">
        <v>15</v>
      </c>
      <c r="E244" s="11" t="s">
        <v>16</v>
      </c>
      <c r="F244" s="7">
        <v>906.5</v>
      </c>
      <c r="G244" s="7"/>
      <c r="H244" s="7">
        <f>SUM(F244:G244)</f>
        <v>906.5</v>
      </c>
      <c r="I244" s="7">
        <v>906.5</v>
      </c>
      <c r="J244" s="7"/>
      <c r="K244" s="7">
        <f>SUM(I244:J244)</f>
        <v>906.5</v>
      </c>
      <c r="L244" s="7">
        <v>906.5</v>
      </c>
      <c r="M244" s="7"/>
      <c r="N244" s="7">
        <f>SUM(L244:M244)</f>
        <v>906.5</v>
      </c>
    </row>
    <row r="245" spans="1:14" ht="15.75" outlineLevel="1" x14ac:dyDescent="0.2">
      <c r="A245" s="43" t="s">
        <v>482</v>
      </c>
      <c r="B245" s="43" t="s">
        <v>509</v>
      </c>
      <c r="C245" s="43"/>
      <c r="D245" s="43"/>
      <c r="E245" s="10" t="s">
        <v>510</v>
      </c>
      <c r="F245" s="6">
        <f t="shared" ref="F245:N245" si="380">F246</f>
        <v>282483</v>
      </c>
      <c r="G245" s="6">
        <f t="shared" si="380"/>
        <v>22675.760999999999</v>
      </c>
      <c r="H245" s="6">
        <f t="shared" si="380"/>
        <v>305158.761</v>
      </c>
      <c r="I245" s="6">
        <f t="shared" ref="I245" si="381">I246</f>
        <v>374811.22899999999</v>
      </c>
      <c r="J245" s="6">
        <f t="shared" si="380"/>
        <v>0</v>
      </c>
      <c r="K245" s="6">
        <f t="shared" si="380"/>
        <v>374811.22899999999</v>
      </c>
      <c r="L245" s="6">
        <f t="shared" ref="L245" si="382">L246</f>
        <v>265225.8</v>
      </c>
      <c r="M245" s="6">
        <f t="shared" si="380"/>
        <v>0</v>
      </c>
      <c r="N245" s="6">
        <f t="shared" si="380"/>
        <v>265225.8</v>
      </c>
    </row>
    <row r="246" spans="1:14" ht="31.5" outlineLevel="2" x14ac:dyDescent="0.2">
      <c r="A246" s="43" t="s">
        <v>482</v>
      </c>
      <c r="B246" s="43" t="s">
        <v>509</v>
      </c>
      <c r="C246" s="43" t="s">
        <v>131</v>
      </c>
      <c r="D246" s="43"/>
      <c r="E246" s="10" t="s">
        <v>132</v>
      </c>
      <c r="F246" s="6">
        <f>F250+F266+F247</f>
        <v>282483</v>
      </c>
      <c r="G246" s="6">
        <f t="shared" ref="G246:H246" si="383">G250+G266+G247</f>
        <v>22675.760999999999</v>
      </c>
      <c r="H246" s="6">
        <f t="shared" si="383"/>
        <v>305158.761</v>
      </c>
      <c r="I246" s="6">
        <f t="shared" ref="I246:L246" si="384">I250+I266+I247</f>
        <v>374811.22899999999</v>
      </c>
      <c r="J246" s="6">
        <f t="shared" ref="J246" si="385">J250+J266+J247</f>
        <v>0</v>
      </c>
      <c r="K246" s="6">
        <f t="shared" ref="K246" si="386">K250+K266+K247</f>
        <v>374811.22899999999</v>
      </c>
      <c r="L246" s="6">
        <f t="shared" si="384"/>
        <v>265225.8</v>
      </c>
      <c r="M246" s="6">
        <f t="shared" ref="M246" si="387">M250+M266+M247</f>
        <v>0</v>
      </c>
      <c r="N246" s="6">
        <f t="shared" ref="N246" si="388">N250+N266+N247</f>
        <v>265225.8</v>
      </c>
    </row>
    <row r="247" spans="1:14" ht="31.5" outlineLevel="2" x14ac:dyDescent="0.2">
      <c r="A247" s="43" t="s">
        <v>482</v>
      </c>
      <c r="B247" s="43" t="s">
        <v>509</v>
      </c>
      <c r="C247" s="43" t="s">
        <v>155</v>
      </c>
      <c r="D247" s="43"/>
      <c r="E247" s="10" t="s">
        <v>580</v>
      </c>
      <c r="F247" s="6">
        <f>F248</f>
        <v>305</v>
      </c>
      <c r="G247" s="6">
        <f t="shared" ref="G247:H248" si="389">G248</f>
        <v>0</v>
      </c>
      <c r="H247" s="6">
        <f t="shared" si="389"/>
        <v>305</v>
      </c>
      <c r="I247" s="6"/>
      <c r="J247" s="6">
        <f t="shared" ref="J247:J248" si="390">J248</f>
        <v>0</v>
      </c>
      <c r="K247" s="6">
        <f t="shared" ref="K247:K248" si="391">K248</f>
        <v>0</v>
      </c>
      <c r="L247" s="6"/>
      <c r="M247" s="6">
        <f t="shared" ref="M247:M248" si="392">M248</f>
        <v>0</v>
      </c>
      <c r="N247" s="6">
        <f t="shared" ref="N247:N248" si="393">N248</f>
        <v>0</v>
      </c>
    </row>
    <row r="248" spans="1:14" ht="31.5" outlineLevel="2" x14ac:dyDescent="0.2">
      <c r="A248" s="43" t="s">
        <v>482</v>
      </c>
      <c r="B248" s="43" t="s">
        <v>509</v>
      </c>
      <c r="C248" s="43" t="s">
        <v>766</v>
      </c>
      <c r="D248" s="43"/>
      <c r="E248" s="10" t="s">
        <v>767</v>
      </c>
      <c r="F248" s="6">
        <f>F249</f>
        <v>305</v>
      </c>
      <c r="G248" s="6">
        <f t="shared" si="389"/>
        <v>0</v>
      </c>
      <c r="H248" s="6">
        <f t="shared" si="389"/>
        <v>305</v>
      </c>
      <c r="I248" s="6"/>
      <c r="J248" s="6">
        <f t="shared" si="390"/>
        <v>0</v>
      </c>
      <c r="K248" s="6">
        <f t="shared" si="391"/>
        <v>0</v>
      </c>
      <c r="L248" s="6"/>
      <c r="M248" s="6">
        <f t="shared" si="392"/>
        <v>0</v>
      </c>
      <c r="N248" s="6">
        <f t="shared" si="393"/>
        <v>0</v>
      </c>
    </row>
    <row r="249" spans="1:14" ht="31.5" outlineLevel="2" x14ac:dyDescent="0.2">
      <c r="A249" s="44" t="s">
        <v>482</v>
      </c>
      <c r="B249" s="44" t="s">
        <v>509</v>
      </c>
      <c r="C249" s="44" t="s">
        <v>766</v>
      </c>
      <c r="D249" s="44" t="s">
        <v>65</v>
      </c>
      <c r="E249" s="11" t="s">
        <v>66</v>
      </c>
      <c r="F249" s="7">
        <v>305</v>
      </c>
      <c r="G249" s="7"/>
      <c r="H249" s="7">
        <f>SUM(F249:G249)</f>
        <v>305</v>
      </c>
      <c r="I249" s="7"/>
      <c r="J249" s="7"/>
      <c r="K249" s="7">
        <f>SUM(I249:J249)</f>
        <v>0</v>
      </c>
      <c r="L249" s="7"/>
      <c r="M249" s="7"/>
      <c r="N249" s="7">
        <f>SUM(L249:M249)</f>
        <v>0</v>
      </c>
    </row>
    <row r="250" spans="1:14" ht="15.75" outlineLevel="3" x14ac:dyDescent="0.2">
      <c r="A250" s="43" t="s">
        <v>482</v>
      </c>
      <c r="B250" s="43" t="s">
        <v>509</v>
      </c>
      <c r="C250" s="43" t="s">
        <v>149</v>
      </c>
      <c r="D250" s="43"/>
      <c r="E250" s="10" t="s">
        <v>150</v>
      </c>
      <c r="F250" s="6">
        <f>F251+F254+F261</f>
        <v>213824.7</v>
      </c>
      <c r="G250" s="6">
        <f t="shared" ref="G250:H250" si="394">G251+G254+G261</f>
        <v>0</v>
      </c>
      <c r="H250" s="6">
        <f t="shared" si="394"/>
        <v>213824.7</v>
      </c>
      <c r="I250" s="6">
        <f>I251+I254+I261</f>
        <v>306457.929</v>
      </c>
      <c r="J250" s="6">
        <f t="shared" ref="J250" si="395">J251+J254+J261</f>
        <v>0</v>
      </c>
      <c r="K250" s="6">
        <f t="shared" ref="K250" si="396">K251+K254+K261</f>
        <v>306457.929</v>
      </c>
      <c r="L250" s="6">
        <f>L251+L254+L261</f>
        <v>196872.5</v>
      </c>
      <c r="M250" s="6">
        <f t="shared" ref="M250" si="397">M251+M254+M261</f>
        <v>0</v>
      </c>
      <c r="N250" s="6">
        <f t="shared" ref="N250" si="398">N251+N254+N261</f>
        <v>196872.5</v>
      </c>
    </row>
    <row r="251" spans="1:14" ht="31.5" outlineLevel="4" x14ac:dyDescent="0.2">
      <c r="A251" s="43" t="s">
        <v>482</v>
      </c>
      <c r="B251" s="43" t="s">
        <v>509</v>
      </c>
      <c r="C251" s="43" t="s">
        <v>151</v>
      </c>
      <c r="D251" s="43"/>
      <c r="E251" s="10" t="s">
        <v>152</v>
      </c>
      <c r="F251" s="6">
        <f t="shared" ref="F251:N252" si="399">F252</f>
        <v>122811.8</v>
      </c>
      <c r="G251" s="6">
        <f t="shared" si="399"/>
        <v>0</v>
      </c>
      <c r="H251" s="6">
        <f t="shared" si="399"/>
        <v>122811.8</v>
      </c>
      <c r="I251" s="6">
        <f t="shared" ref="I251:I252" si="400">I252</f>
        <v>123116.8</v>
      </c>
      <c r="J251" s="6">
        <f t="shared" si="399"/>
        <v>0</v>
      </c>
      <c r="K251" s="6">
        <f t="shared" si="399"/>
        <v>123116.8</v>
      </c>
      <c r="L251" s="6">
        <f t="shared" ref="L251:L252" si="401">L252</f>
        <v>123116.8</v>
      </c>
      <c r="M251" s="6">
        <f t="shared" si="399"/>
        <v>0</v>
      </c>
      <c r="N251" s="6">
        <f t="shared" si="399"/>
        <v>123116.8</v>
      </c>
    </row>
    <row r="252" spans="1:14" ht="15.75" outlineLevel="5" x14ac:dyDescent="0.2">
      <c r="A252" s="43" t="s">
        <v>482</v>
      </c>
      <c r="B252" s="43" t="s">
        <v>509</v>
      </c>
      <c r="C252" s="43" t="s">
        <v>153</v>
      </c>
      <c r="D252" s="43"/>
      <c r="E252" s="10" t="s">
        <v>154</v>
      </c>
      <c r="F252" s="6">
        <f t="shared" si="399"/>
        <v>122811.8</v>
      </c>
      <c r="G252" s="6">
        <f t="shared" si="399"/>
        <v>0</v>
      </c>
      <c r="H252" s="6">
        <f t="shared" si="399"/>
        <v>122811.8</v>
      </c>
      <c r="I252" s="6">
        <f t="shared" si="400"/>
        <v>123116.8</v>
      </c>
      <c r="J252" s="6">
        <f t="shared" si="399"/>
        <v>0</v>
      </c>
      <c r="K252" s="6">
        <f t="shared" si="399"/>
        <v>123116.8</v>
      </c>
      <c r="L252" s="6">
        <f t="shared" si="401"/>
        <v>123116.8</v>
      </c>
      <c r="M252" s="6">
        <f t="shared" si="399"/>
        <v>0</v>
      </c>
      <c r="N252" s="6">
        <f t="shared" si="399"/>
        <v>123116.8</v>
      </c>
    </row>
    <row r="253" spans="1:14" ht="31.5" outlineLevel="7" x14ac:dyDescent="0.2">
      <c r="A253" s="44" t="s">
        <v>482</v>
      </c>
      <c r="B253" s="44" t="s">
        <v>509</v>
      </c>
      <c r="C253" s="44" t="s">
        <v>153</v>
      </c>
      <c r="D253" s="44" t="s">
        <v>65</v>
      </c>
      <c r="E253" s="11" t="s">
        <v>66</v>
      </c>
      <c r="F253" s="7">
        <f>123116.8-305</f>
        <v>122811.8</v>
      </c>
      <c r="G253" s="7"/>
      <c r="H253" s="7">
        <f>SUM(F253:G253)</f>
        <v>122811.8</v>
      </c>
      <c r="I253" s="7">
        <v>123116.8</v>
      </c>
      <c r="J253" s="7"/>
      <c r="K253" s="7">
        <f>SUM(I253:J253)</f>
        <v>123116.8</v>
      </c>
      <c r="L253" s="7">
        <v>123116.8</v>
      </c>
      <c r="M253" s="7"/>
      <c r="N253" s="7">
        <f>SUM(L253:M253)</f>
        <v>123116.8</v>
      </c>
    </row>
    <row r="254" spans="1:14" ht="31.5" outlineLevel="4" x14ac:dyDescent="0.2">
      <c r="A254" s="43" t="s">
        <v>482</v>
      </c>
      <c r="B254" s="43" t="s">
        <v>509</v>
      </c>
      <c r="C254" s="43" t="s">
        <v>155</v>
      </c>
      <c r="D254" s="43"/>
      <c r="E254" s="10" t="s">
        <v>511</v>
      </c>
      <c r="F254" s="6">
        <f>F255+F258</f>
        <v>91012.9</v>
      </c>
      <c r="G254" s="6">
        <f t="shared" ref="G254:H254" si="402">G255+G258</f>
        <v>0</v>
      </c>
      <c r="H254" s="6">
        <f t="shared" si="402"/>
        <v>91012.9</v>
      </c>
      <c r="I254" s="6">
        <f t="shared" ref="I254:L254" si="403">I255+I258</f>
        <v>168834</v>
      </c>
      <c r="J254" s="6">
        <f t="shared" ref="J254" si="404">J255+J258</f>
        <v>0</v>
      </c>
      <c r="K254" s="6">
        <f t="shared" ref="K254" si="405">K255+K258</f>
        <v>168834</v>
      </c>
      <c r="L254" s="6">
        <f t="shared" si="403"/>
        <v>73755.7</v>
      </c>
      <c r="M254" s="6">
        <f t="shared" ref="M254" si="406">M255+M258</f>
        <v>0</v>
      </c>
      <c r="N254" s="6">
        <f t="shared" ref="N254" si="407">N255+N258</f>
        <v>73755.7</v>
      </c>
    </row>
    <row r="255" spans="1:14" ht="47.25" outlineLevel="5" x14ac:dyDescent="0.2">
      <c r="A255" s="43" t="s">
        <v>482</v>
      </c>
      <c r="B255" s="43" t="s">
        <v>509</v>
      </c>
      <c r="C255" s="43" t="s">
        <v>156</v>
      </c>
      <c r="D255" s="43"/>
      <c r="E255" s="10" t="s">
        <v>415</v>
      </c>
      <c r="F255" s="6">
        <f>F257+F256</f>
        <v>23286.9</v>
      </c>
      <c r="G255" s="6">
        <f t="shared" ref="G255:H255" si="408">G257+G256</f>
        <v>0</v>
      </c>
      <c r="H255" s="6">
        <f t="shared" si="408"/>
        <v>23286.9</v>
      </c>
      <c r="I255" s="6">
        <f t="shared" ref="I255:L255" si="409">I257+I256</f>
        <v>102391.8</v>
      </c>
      <c r="J255" s="6">
        <f t="shared" ref="J255" si="410">J257+J256</f>
        <v>0</v>
      </c>
      <c r="K255" s="6">
        <f t="shared" ref="K255" si="411">K257+K256</f>
        <v>102391.8</v>
      </c>
      <c r="L255" s="6">
        <f t="shared" si="409"/>
        <v>7313.5</v>
      </c>
      <c r="M255" s="6">
        <f t="shared" ref="M255" si="412">M257+M256</f>
        <v>0</v>
      </c>
      <c r="N255" s="6">
        <f t="shared" ref="N255" si="413">N257+N256</f>
        <v>7313.5</v>
      </c>
    </row>
    <row r="256" spans="1:14" ht="24.75" customHeight="1" outlineLevel="5" x14ac:dyDescent="0.2">
      <c r="A256" s="44" t="s">
        <v>482</v>
      </c>
      <c r="B256" s="44" t="s">
        <v>509</v>
      </c>
      <c r="C256" s="44" t="s">
        <v>156</v>
      </c>
      <c r="D256" s="42" t="s">
        <v>109</v>
      </c>
      <c r="E256" s="22" t="s">
        <v>110</v>
      </c>
      <c r="F256" s="7">
        <v>20211.900000000001</v>
      </c>
      <c r="G256" s="7"/>
      <c r="H256" s="7">
        <f>SUM(F256:G256)</f>
        <v>20211.900000000001</v>
      </c>
      <c r="I256" s="7">
        <v>95078.3</v>
      </c>
      <c r="J256" s="7"/>
      <c r="K256" s="7">
        <f>SUM(I256:J256)</f>
        <v>95078.3</v>
      </c>
      <c r="L256" s="7"/>
      <c r="M256" s="7"/>
      <c r="N256" s="7">
        <f>SUM(L256:M256)</f>
        <v>0</v>
      </c>
    </row>
    <row r="257" spans="1:14" ht="31.5" outlineLevel="7" x14ac:dyDescent="0.2">
      <c r="A257" s="44" t="s">
        <v>482</v>
      </c>
      <c r="B257" s="44" t="s">
        <v>509</v>
      </c>
      <c r="C257" s="44" t="s">
        <v>156</v>
      </c>
      <c r="D257" s="44" t="s">
        <v>65</v>
      </c>
      <c r="E257" s="11" t="s">
        <v>66</v>
      </c>
      <c r="F257" s="7">
        <v>3075</v>
      </c>
      <c r="G257" s="7"/>
      <c r="H257" s="7">
        <f>SUM(F257:G257)</f>
        <v>3075</v>
      </c>
      <c r="I257" s="7">
        <v>7313.5</v>
      </c>
      <c r="J257" s="7"/>
      <c r="K257" s="7">
        <f>SUM(I257:J257)</f>
        <v>7313.5</v>
      </c>
      <c r="L257" s="7">
        <v>7313.5</v>
      </c>
      <c r="M257" s="7"/>
      <c r="N257" s="7">
        <f>SUM(L257:M257)</f>
        <v>7313.5</v>
      </c>
    </row>
    <row r="258" spans="1:14" ht="47.25" outlineLevel="5" x14ac:dyDescent="0.2">
      <c r="A258" s="43" t="s">
        <v>482</v>
      </c>
      <c r="B258" s="43" t="s">
        <v>509</v>
      </c>
      <c r="C258" s="43" t="s">
        <v>156</v>
      </c>
      <c r="D258" s="43"/>
      <c r="E258" s="10" t="s">
        <v>418</v>
      </c>
      <c r="F258" s="6">
        <f>F260+F259</f>
        <v>67726</v>
      </c>
      <c r="G258" s="6">
        <f t="shared" ref="G258:H258" si="414">G260+G259</f>
        <v>0</v>
      </c>
      <c r="H258" s="6">
        <f t="shared" si="414"/>
        <v>67726</v>
      </c>
      <c r="I258" s="6">
        <f>I260+I259</f>
        <v>66442.2</v>
      </c>
      <c r="J258" s="6">
        <f t="shared" ref="J258" si="415">J260+J259</f>
        <v>0</v>
      </c>
      <c r="K258" s="6">
        <f t="shared" ref="K258" si="416">K260+K259</f>
        <v>66442.2</v>
      </c>
      <c r="L258" s="6">
        <f>L260+L259</f>
        <v>66442.2</v>
      </c>
      <c r="M258" s="6">
        <f t="shared" ref="M258" si="417">M260+M259</f>
        <v>0</v>
      </c>
      <c r="N258" s="6">
        <f t="shared" ref="N258" si="418">N260+N259</f>
        <v>66442.2</v>
      </c>
    </row>
    <row r="259" spans="1:14" ht="15.75" outlineLevel="5" x14ac:dyDescent="0.2">
      <c r="A259" s="44" t="s">
        <v>482</v>
      </c>
      <c r="B259" s="44" t="s">
        <v>509</v>
      </c>
      <c r="C259" s="44" t="s">
        <v>156</v>
      </c>
      <c r="D259" s="44" t="s">
        <v>109</v>
      </c>
      <c r="E259" s="11" t="s">
        <v>110</v>
      </c>
      <c r="F259" s="7">
        <v>40058.800000000003</v>
      </c>
      <c r="G259" s="7"/>
      <c r="H259" s="7">
        <f>SUM(F259:G259)</f>
        <v>40058.800000000003</v>
      </c>
      <c r="I259" s="7">
        <v>31152.5</v>
      </c>
      <c r="J259" s="7"/>
      <c r="K259" s="7">
        <f>SUM(I259:J259)</f>
        <v>31152.5</v>
      </c>
      <c r="L259" s="7"/>
      <c r="M259" s="7"/>
      <c r="N259" s="7">
        <f>SUM(L259:M259)</f>
        <v>0</v>
      </c>
    </row>
    <row r="260" spans="1:14" ht="31.5" outlineLevel="7" x14ac:dyDescent="0.2">
      <c r="A260" s="44" t="s">
        <v>482</v>
      </c>
      <c r="B260" s="44" t="s">
        <v>509</v>
      </c>
      <c r="C260" s="44" t="s">
        <v>156</v>
      </c>
      <c r="D260" s="44" t="s">
        <v>65</v>
      </c>
      <c r="E260" s="11" t="s">
        <v>66</v>
      </c>
      <c r="F260" s="7">
        <v>27667.200000000001</v>
      </c>
      <c r="G260" s="7"/>
      <c r="H260" s="7">
        <f>SUM(F260:G260)</f>
        <v>27667.200000000001</v>
      </c>
      <c r="I260" s="7">
        <v>35289.699999999997</v>
      </c>
      <c r="J260" s="7"/>
      <c r="K260" s="7">
        <f>SUM(I260:J260)</f>
        <v>35289.699999999997</v>
      </c>
      <c r="L260" s="7">
        <v>66442.2</v>
      </c>
      <c r="M260" s="7"/>
      <c r="N260" s="7">
        <f>SUM(L260:M260)</f>
        <v>66442.2</v>
      </c>
    </row>
    <row r="261" spans="1:14" ht="31.5" outlineLevel="7" x14ac:dyDescent="0.2">
      <c r="A261" s="43" t="s">
        <v>482</v>
      </c>
      <c r="B261" s="43" t="s">
        <v>509</v>
      </c>
      <c r="C261" s="43" t="s">
        <v>708</v>
      </c>
      <c r="D261" s="44"/>
      <c r="E261" s="10" t="s">
        <v>711</v>
      </c>
      <c r="F261" s="6"/>
      <c r="G261" s="6"/>
      <c r="H261" s="6"/>
      <c r="I261" s="6">
        <f t="shared" ref="I261:K261" si="419">I262+I264</f>
        <v>14507.129000000001</v>
      </c>
      <c r="J261" s="6">
        <f t="shared" si="419"/>
        <v>0</v>
      </c>
      <c r="K261" s="6">
        <f t="shared" si="419"/>
        <v>14507.129000000001</v>
      </c>
      <c r="L261" s="6"/>
      <c r="M261" s="6">
        <f t="shared" ref="M261:N261" si="420">M262+M264</f>
        <v>0</v>
      </c>
      <c r="N261" s="6">
        <f t="shared" si="420"/>
        <v>0</v>
      </c>
    </row>
    <row r="262" spans="1:14" ht="31.5" outlineLevel="5" x14ac:dyDescent="0.2">
      <c r="A262" s="43" t="s">
        <v>482</v>
      </c>
      <c r="B262" s="43" t="s">
        <v>509</v>
      </c>
      <c r="C262" s="43" t="s">
        <v>710</v>
      </c>
      <c r="D262" s="43"/>
      <c r="E262" s="10" t="s">
        <v>709</v>
      </c>
      <c r="F262" s="6"/>
      <c r="G262" s="6"/>
      <c r="H262" s="6"/>
      <c r="I262" s="6">
        <f t="shared" ref="I262:N262" si="421">I263</f>
        <v>1450.7129</v>
      </c>
      <c r="J262" s="6">
        <f t="shared" si="421"/>
        <v>0</v>
      </c>
      <c r="K262" s="6">
        <f t="shared" si="421"/>
        <v>1450.7129</v>
      </c>
      <c r="L262" s="6"/>
      <c r="M262" s="6">
        <f t="shared" si="421"/>
        <v>0</v>
      </c>
      <c r="N262" s="6">
        <f t="shared" si="421"/>
        <v>0</v>
      </c>
    </row>
    <row r="263" spans="1:14" ht="31.5" outlineLevel="7" x14ac:dyDescent="0.2">
      <c r="A263" s="44" t="s">
        <v>482</v>
      </c>
      <c r="B263" s="44" t="s">
        <v>509</v>
      </c>
      <c r="C263" s="44" t="s">
        <v>710</v>
      </c>
      <c r="D263" s="44" t="s">
        <v>65</v>
      </c>
      <c r="E263" s="11" t="s">
        <v>66</v>
      </c>
      <c r="F263" s="7"/>
      <c r="G263" s="7"/>
      <c r="H263" s="7"/>
      <c r="I263" s="7">
        <v>1450.7129</v>
      </c>
      <c r="J263" s="7"/>
      <c r="K263" s="7">
        <f>SUM(I263:J263)</f>
        <v>1450.7129</v>
      </c>
      <c r="L263" s="7"/>
      <c r="M263" s="7"/>
      <c r="N263" s="7">
        <f>SUM(L263:M263)</f>
        <v>0</v>
      </c>
    </row>
    <row r="264" spans="1:14" ht="31.5" outlineLevel="5" x14ac:dyDescent="0.2">
      <c r="A264" s="43" t="s">
        <v>482</v>
      </c>
      <c r="B264" s="43" t="s">
        <v>509</v>
      </c>
      <c r="C264" s="43" t="s">
        <v>710</v>
      </c>
      <c r="D264" s="43"/>
      <c r="E264" s="10" t="s">
        <v>721</v>
      </c>
      <c r="F264" s="6"/>
      <c r="G264" s="6"/>
      <c r="H264" s="6"/>
      <c r="I264" s="6">
        <f t="shared" ref="I264:N264" si="422">I265</f>
        <v>13056.4161</v>
      </c>
      <c r="J264" s="6">
        <f t="shared" si="422"/>
        <v>0</v>
      </c>
      <c r="K264" s="6">
        <f t="shared" si="422"/>
        <v>13056.4161</v>
      </c>
      <c r="L264" s="6"/>
      <c r="M264" s="6">
        <f t="shared" si="422"/>
        <v>0</v>
      </c>
      <c r="N264" s="6">
        <f t="shared" si="422"/>
        <v>0</v>
      </c>
    </row>
    <row r="265" spans="1:14" ht="31.5" outlineLevel="7" x14ac:dyDescent="0.2">
      <c r="A265" s="44" t="s">
        <v>482</v>
      </c>
      <c r="B265" s="44" t="s">
        <v>509</v>
      </c>
      <c r="C265" s="44" t="s">
        <v>710</v>
      </c>
      <c r="D265" s="44" t="s">
        <v>65</v>
      </c>
      <c r="E265" s="11" t="s">
        <v>66</v>
      </c>
      <c r="F265" s="6"/>
      <c r="G265" s="6"/>
      <c r="H265" s="6"/>
      <c r="I265" s="7">
        <v>13056.4161</v>
      </c>
      <c r="J265" s="7"/>
      <c r="K265" s="7">
        <f>SUM(I265:J265)</f>
        <v>13056.4161</v>
      </c>
      <c r="L265" s="6"/>
      <c r="M265" s="7"/>
      <c r="N265" s="7">
        <f>SUM(L265:M265)</f>
        <v>0</v>
      </c>
    </row>
    <row r="266" spans="1:14" ht="31.5" outlineLevel="7" x14ac:dyDescent="0.2">
      <c r="A266" s="43" t="s">
        <v>482</v>
      </c>
      <c r="B266" s="43" t="s">
        <v>509</v>
      </c>
      <c r="C266" s="43" t="s">
        <v>144</v>
      </c>
      <c r="D266" s="43"/>
      <c r="E266" s="10" t="s">
        <v>145</v>
      </c>
      <c r="F266" s="6">
        <f t="shared" ref="F266:N268" si="423">F267</f>
        <v>68353.3</v>
      </c>
      <c r="G266" s="6">
        <f t="shared" si="423"/>
        <v>22675.760999999999</v>
      </c>
      <c r="H266" s="6">
        <f t="shared" si="423"/>
        <v>91029.061000000002</v>
      </c>
      <c r="I266" s="6">
        <f t="shared" ref="I266:L268" si="424">I267</f>
        <v>68353.3</v>
      </c>
      <c r="J266" s="6">
        <f t="shared" si="423"/>
        <v>0</v>
      </c>
      <c r="K266" s="6">
        <f t="shared" si="423"/>
        <v>68353.3</v>
      </c>
      <c r="L266" s="6">
        <f t="shared" si="424"/>
        <v>68353.3</v>
      </c>
      <c r="M266" s="6">
        <f t="shared" si="423"/>
        <v>0</v>
      </c>
      <c r="N266" s="6">
        <f t="shared" si="423"/>
        <v>68353.3</v>
      </c>
    </row>
    <row r="267" spans="1:14" ht="31.5" outlineLevel="7" x14ac:dyDescent="0.2">
      <c r="A267" s="43" t="s">
        <v>482</v>
      </c>
      <c r="B267" s="44" t="s">
        <v>509</v>
      </c>
      <c r="C267" s="43" t="s">
        <v>212</v>
      </c>
      <c r="D267" s="43"/>
      <c r="E267" s="10" t="s">
        <v>35</v>
      </c>
      <c r="F267" s="6">
        <f t="shared" si="423"/>
        <v>68353.3</v>
      </c>
      <c r="G267" s="6">
        <f t="shared" si="423"/>
        <v>22675.760999999999</v>
      </c>
      <c r="H267" s="6">
        <f t="shared" si="423"/>
        <v>91029.061000000002</v>
      </c>
      <c r="I267" s="6">
        <f t="shared" si="424"/>
        <v>68353.3</v>
      </c>
      <c r="J267" s="6">
        <f t="shared" si="423"/>
        <v>0</v>
      </c>
      <c r="K267" s="6">
        <f t="shared" si="423"/>
        <v>68353.3</v>
      </c>
      <c r="L267" s="6">
        <f t="shared" si="424"/>
        <v>68353.3</v>
      </c>
      <c r="M267" s="6">
        <f t="shared" si="423"/>
        <v>0</v>
      </c>
      <c r="N267" s="6">
        <f t="shared" si="423"/>
        <v>68353.3</v>
      </c>
    </row>
    <row r="268" spans="1:14" ht="31.5" outlineLevel="7" x14ac:dyDescent="0.2">
      <c r="A268" s="43" t="s">
        <v>482</v>
      </c>
      <c r="B268" s="43" t="s">
        <v>509</v>
      </c>
      <c r="C268" s="163" t="s">
        <v>213</v>
      </c>
      <c r="D268" s="163"/>
      <c r="E268" s="164" t="s">
        <v>214</v>
      </c>
      <c r="F268" s="6">
        <f t="shared" si="423"/>
        <v>68353.3</v>
      </c>
      <c r="G268" s="171">
        <f t="shared" si="423"/>
        <v>22675.760999999999</v>
      </c>
      <c r="H268" s="171">
        <f t="shared" si="423"/>
        <v>91029.061000000002</v>
      </c>
      <c r="I268" s="6">
        <f t="shared" si="424"/>
        <v>68353.3</v>
      </c>
      <c r="J268" s="6">
        <f t="shared" si="423"/>
        <v>0</v>
      </c>
      <c r="K268" s="6">
        <f t="shared" si="423"/>
        <v>68353.3</v>
      </c>
      <c r="L268" s="6">
        <f t="shared" si="424"/>
        <v>68353.3</v>
      </c>
      <c r="M268" s="6">
        <f t="shared" si="423"/>
        <v>0</v>
      </c>
      <c r="N268" s="6">
        <f t="shared" si="423"/>
        <v>68353.3</v>
      </c>
    </row>
    <row r="269" spans="1:14" ht="31.5" outlineLevel="7" x14ac:dyDescent="0.2">
      <c r="A269" s="44" t="s">
        <v>482</v>
      </c>
      <c r="B269" s="44" t="s">
        <v>509</v>
      </c>
      <c r="C269" s="44" t="s">
        <v>213</v>
      </c>
      <c r="D269" s="44" t="s">
        <v>65</v>
      </c>
      <c r="E269" s="11" t="s">
        <v>66</v>
      </c>
      <c r="F269" s="7">
        <v>68353.3</v>
      </c>
      <c r="G269" s="162">
        <f>18653.53+4022.231</f>
        <v>22675.760999999999</v>
      </c>
      <c r="H269" s="162">
        <f>SUM(F269:G269)</f>
        <v>91029.061000000002</v>
      </c>
      <c r="I269" s="7">
        <v>68353.3</v>
      </c>
      <c r="J269" s="7"/>
      <c r="K269" s="7">
        <f>SUM(I269:J269)</f>
        <v>68353.3</v>
      </c>
      <c r="L269" s="7">
        <v>68353.3</v>
      </c>
      <c r="M269" s="7"/>
      <c r="N269" s="7">
        <f>SUM(L269:M269)</f>
        <v>68353.3</v>
      </c>
    </row>
    <row r="270" spans="1:14" ht="15.75" outlineLevel="1" x14ac:dyDescent="0.2">
      <c r="A270" s="43" t="s">
        <v>482</v>
      </c>
      <c r="B270" s="43" t="s">
        <v>512</v>
      </c>
      <c r="C270" s="43"/>
      <c r="D270" s="43"/>
      <c r="E270" s="10" t="s">
        <v>513</v>
      </c>
      <c r="F270" s="6">
        <f>F271+F280</f>
        <v>4468.5</v>
      </c>
      <c r="G270" s="6">
        <f t="shared" ref="G270:H270" si="425">G271+G280</f>
        <v>0</v>
      </c>
      <c r="H270" s="6">
        <f t="shared" si="425"/>
        <v>4468.5</v>
      </c>
      <c r="I270" s="6">
        <f t="shared" ref="I270:L270" si="426">I271+I280</f>
        <v>2968.5</v>
      </c>
      <c r="J270" s="6">
        <f t="shared" ref="J270" si="427">J271+J280</f>
        <v>0</v>
      </c>
      <c r="K270" s="6">
        <f t="shared" ref="K270" si="428">K271+K280</f>
        <v>2968.5</v>
      </c>
      <c r="L270" s="6">
        <f t="shared" si="426"/>
        <v>2968.5</v>
      </c>
      <c r="M270" s="6">
        <f t="shared" ref="M270" si="429">M271+M280</f>
        <v>0</v>
      </c>
      <c r="N270" s="6">
        <f t="shared" ref="N270" si="430">N271+N280</f>
        <v>2968.5</v>
      </c>
    </row>
    <row r="271" spans="1:14" ht="31.5" outlineLevel="2" x14ac:dyDescent="0.2">
      <c r="A271" s="43" t="s">
        <v>482</v>
      </c>
      <c r="B271" s="43" t="s">
        <v>512</v>
      </c>
      <c r="C271" s="43" t="s">
        <v>157</v>
      </c>
      <c r="D271" s="43"/>
      <c r="E271" s="10" t="s">
        <v>158</v>
      </c>
      <c r="F271" s="6">
        <f>F276+F272</f>
        <v>3757.5</v>
      </c>
      <c r="G271" s="6">
        <f t="shared" ref="G271:H271" si="431">G276+G272</f>
        <v>0</v>
      </c>
      <c r="H271" s="6">
        <f t="shared" si="431"/>
        <v>3757.5</v>
      </c>
      <c r="I271" s="6">
        <f t="shared" ref="I271:L271" si="432">I276+I272</f>
        <v>2257.5</v>
      </c>
      <c r="J271" s="6">
        <f t="shared" ref="J271" si="433">J276+J272</f>
        <v>0</v>
      </c>
      <c r="K271" s="6">
        <f t="shared" ref="K271" si="434">K276+K272</f>
        <v>2257.5</v>
      </c>
      <c r="L271" s="6">
        <f t="shared" si="432"/>
        <v>2257.5</v>
      </c>
      <c r="M271" s="6">
        <f t="shared" ref="M271" si="435">M276+M272</f>
        <v>0</v>
      </c>
      <c r="N271" s="6">
        <f t="shared" ref="N271" si="436">N276+N272</f>
        <v>2257.5</v>
      </c>
    </row>
    <row r="272" spans="1:14" ht="15.75" outlineLevel="2" x14ac:dyDescent="0.2">
      <c r="A272" s="43" t="s">
        <v>482</v>
      </c>
      <c r="B272" s="43" t="s">
        <v>512</v>
      </c>
      <c r="C272" s="43" t="s">
        <v>159</v>
      </c>
      <c r="D272" s="43"/>
      <c r="E272" s="10" t="s">
        <v>160</v>
      </c>
      <c r="F272" s="6">
        <f>F273</f>
        <v>1500</v>
      </c>
      <c r="G272" s="6">
        <f t="shared" ref="G272:H274" si="437">G273</f>
        <v>0</v>
      </c>
      <c r="H272" s="6">
        <f t="shared" si="437"/>
        <v>1500</v>
      </c>
      <c r="I272" s="6"/>
      <c r="J272" s="6">
        <f t="shared" ref="J272:J274" si="438">J273</f>
        <v>0</v>
      </c>
      <c r="K272" s="6">
        <f t="shared" ref="K272:K274" si="439">K273</f>
        <v>0</v>
      </c>
      <c r="L272" s="6"/>
      <c r="M272" s="6">
        <f t="shared" ref="M272:M274" si="440">M273</f>
        <v>0</v>
      </c>
      <c r="N272" s="6">
        <f t="shared" ref="N272:N274" si="441">N273</f>
        <v>0</v>
      </c>
    </row>
    <row r="273" spans="1:14" ht="31.5" outlineLevel="2" x14ac:dyDescent="0.2">
      <c r="A273" s="43" t="s">
        <v>482</v>
      </c>
      <c r="B273" s="43" t="s">
        <v>512</v>
      </c>
      <c r="C273" s="43" t="s">
        <v>161</v>
      </c>
      <c r="D273" s="43"/>
      <c r="E273" s="10" t="s">
        <v>768</v>
      </c>
      <c r="F273" s="6">
        <f>F274</f>
        <v>1500</v>
      </c>
      <c r="G273" s="6">
        <f t="shared" si="437"/>
        <v>0</v>
      </c>
      <c r="H273" s="6">
        <f t="shared" si="437"/>
        <v>1500</v>
      </c>
      <c r="I273" s="6"/>
      <c r="J273" s="6">
        <f t="shared" si="438"/>
        <v>0</v>
      </c>
      <c r="K273" s="6">
        <f t="shared" si="439"/>
        <v>0</v>
      </c>
      <c r="L273" s="6"/>
      <c r="M273" s="6">
        <f t="shared" si="440"/>
        <v>0</v>
      </c>
      <c r="N273" s="6">
        <f t="shared" si="441"/>
        <v>0</v>
      </c>
    </row>
    <row r="274" spans="1:14" ht="15.75" outlineLevel="2" x14ac:dyDescent="0.2">
      <c r="A274" s="43" t="s">
        <v>482</v>
      </c>
      <c r="B274" s="43" t="s">
        <v>512</v>
      </c>
      <c r="C274" s="43" t="s">
        <v>769</v>
      </c>
      <c r="D274" s="43"/>
      <c r="E274" s="10" t="s">
        <v>898</v>
      </c>
      <c r="F274" s="6">
        <f>F275</f>
        <v>1500</v>
      </c>
      <c r="G274" s="6">
        <f t="shared" si="437"/>
        <v>0</v>
      </c>
      <c r="H274" s="6">
        <f t="shared" si="437"/>
        <v>1500</v>
      </c>
      <c r="I274" s="6"/>
      <c r="J274" s="6">
        <f t="shared" si="438"/>
        <v>0</v>
      </c>
      <c r="K274" s="6">
        <f t="shared" si="439"/>
        <v>0</v>
      </c>
      <c r="L274" s="6"/>
      <c r="M274" s="6">
        <f t="shared" si="440"/>
        <v>0</v>
      </c>
      <c r="N274" s="6">
        <f t="shared" si="441"/>
        <v>0</v>
      </c>
    </row>
    <row r="275" spans="1:14" ht="15.75" outlineLevel="2" x14ac:dyDescent="0.2">
      <c r="A275" s="44" t="s">
        <v>482</v>
      </c>
      <c r="B275" s="44" t="s">
        <v>512</v>
      </c>
      <c r="C275" s="44" t="s">
        <v>769</v>
      </c>
      <c r="D275" s="44" t="s">
        <v>7</v>
      </c>
      <c r="E275" s="11" t="s">
        <v>8</v>
      </c>
      <c r="F275" s="7">
        <v>1500</v>
      </c>
      <c r="G275" s="7"/>
      <c r="H275" s="7">
        <f>SUM(F275:G275)</f>
        <v>1500</v>
      </c>
      <c r="I275" s="7"/>
      <c r="J275" s="7"/>
      <c r="K275" s="7">
        <f>SUM(I275:J275)</f>
        <v>0</v>
      </c>
      <c r="L275" s="7"/>
      <c r="M275" s="7"/>
      <c r="N275" s="7">
        <f>SUM(L275:M275)</f>
        <v>0</v>
      </c>
    </row>
    <row r="276" spans="1:14" ht="15.75" outlineLevel="3" x14ac:dyDescent="0.2">
      <c r="A276" s="43" t="s">
        <v>482</v>
      </c>
      <c r="B276" s="43" t="s">
        <v>512</v>
      </c>
      <c r="C276" s="43" t="s">
        <v>159</v>
      </c>
      <c r="D276" s="43"/>
      <c r="E276" s="10" t="s">
        <v>160</v>
      </c>
      <c r="F276" s="6">
        <f>F277</f>
        <v>2257.5</v>
      </c>
      <c r="G276" s="6">
        <f t="shared" ref="G276:H278" si="442">G277</f>
        <v>0</v>
      </c>
      <c r="H276" s="6">
        <f t="shared" si="442"/>
        <v>2257.5</v>
      </c>
      <c r="I276" s="6">
        <f t="shared" ref="I276" si="443">I277</f>
        <v>2257.5</v>
      </c>
      <c r="J276" s="6">
        <f t="shared" ref="J276:J278" si="444">J277</f>
        <v>0</v>
      </c>
      <c r="K276" s="6">
        <f t="shared" ref="K276:K278" si="445">K277</f>
        <v>2257.5</v>
      </c>
      <c r="L276" s="6">
        <f t="shared" ref="L276" si="446">L277</f>
        <v>2257.5</v>
      </c>
      <c r="M276" s="6">
        <f t="shared" ref="M276:M278" si="447">M277</f>
        <v>0</v>
      </c>
      <c r="N276" s="6">
        <f t="shared" ref="N276:N278" si="448">N277</f>
        <v>2257.5</v>
      </c>
    </row>
    <row r="277" spans="1:14" s="57" customFormat="1" ht="15.75" customHeight="1" outlineLevel="7" x14ac:dyDescent="0.2">
      <c r="A277" s="43" t="s">
        <v>482</v>
      </c>
      <c r="B277" s="43" t="s">
        <v>512</v>
      </c>
      <c r="C277" s="43" t="s">
        <v>649</v>
      </c>
      <c r="D277" s="43"/>
      <c r="E277" s="10" t="s">
        <v>651</v>
      </c>
      <c r="F277" s="6">
        <f>F278</f>
        <v>2257.5</v>
      </c>
      <c r="G277" s="6">
        <f t="shared" si="442"/>
        <v>0</v>
      </c>
      <c r="H277" s="6">
        <f t="shared" si="442"/>
        <v>2257.5</v>
      </c>
      <c r="I277" s="6">
        <f t="shared" ref="I277:L278" si="449">I278</f>
        <v>2257.5</v>
      </c>
      <c r="J277" s="6">
        <f t="shared" si="444"/>
        <v>0</v>
      </c>
      <c r="K277" s="6">
        <f t="shared" si="445"/>
        <v>2257.5</v>
      </c>
      <c r="L277" s="6">
        <f t="shared" si="449"/>
        <v>2257.5</v>
      </c>
      <c r="M277" s="6">
        <f t="shared" si="447"/>
        <v>0</v>
      </c>
      <c r="N277" s="6">
        <f t="shared" si="448"/>
        <v>2257.5</v>
      </c>
    </row>
    <row r="278" spans="1:14" s="57" customFormat="1" ht="31.5" outlineLevel="7" x14ac:dyDescent="0.2">
      <c r="A278" s="43" t="s">
        <v>482</v>
      </c>
      <c r="B278" s="43" t="s">
        <v>512</v>
      </c>
      <c r="C278" s="43" t="s">
        <v>650</v>
      </c>
      <c r="D278" s="43"/>
      <c r="E278" s="10" t="s">
        <v>652</v>
      </c>
      <c r="F278" s="6">
        <f>F279</f>
        <v>2257.5</v>
      </c>
      <c r="G278" s="6">
        <f t="shared" si="442"/>
        <v>0</v>
      </c>
      <c r="H278" s="6">
        <f t="shared" si="442"/>
        <v>2257.5</v>
      </c>
      <c r="I278" s="6">
        <f t="shared" si="449"/>
        <v>2257.5</v>
      </c>
      <c r="J278" s="6">
        <f t="shared" si="444"/>
        <v>0</v>
      </c>
      <c r="K278" s="6">
        <f t="shared" si="445"/>
        <v>2257.5</v>
      </c>
      <c r="L278" s="6">
        <f t="shared" si="449"/>
        <v>2257.5</v>
      </c>
      <c r="M278" s="6">
        <f t="shared" si="447"/>
        <v>0</v>
      </c>
      <c r="N278" s="6">
        <f t="shared" si="448"/>
        <v>2257.5</v>
      </c>
    </row>
    <row r="279" spans="1:14" ht="31.5" outlineLevel="7" x14ac:dyDescent="0.2">
      <c r="A279" s="44" t="s">
        <v>482</v>
      </c>
      <c r="B279" s="44" t="s">
        <v>512</v>
      </c>
      <c r="C279" s="44" t="s">
        <v>650</v>
      </c>
      <c r="D279" s="44" t="s">
        <v>65</v>
      </c>
      <c r="E279" s="11" t="s">
        <v>66</v>
      </c>
      <c r="F279" s="7">
        <v>2257.5</v>
      </c>
      <c r="G279" s="7"/>
      <c r="H279" s="7">
        <f>SUM(F279:G279)</f>
        <v>2257.5</v>
      </c>
      <c r="I279" s="7">
        <v>2257.5</v>
      </c>
      <c r="J279" s="7"/>
      <c r="K279" s="7">
        <f>SUM(I279:J279)</f>
        <v>2257.5</v>
      </c>
      <c r="L279" s="7">
        <v>2257.5</v>
      </c>
      <c r="M279" s="7"/>
      <c r="N279" s="7">
        <f>SUM(L279:M279)</f>
        <v>2257.5</v>
      </c>
    </row>
    <row r="280" spans="1:14" ht="15.75" outlineLevel="2" x14ac:dyDescent="0.2">
      <c r="A280" s="43" t="s">
        <v>482</v>
      </c>
      <c r="B280" s="43" t="s">
        <v>512</v>
      </c>
      <c r="C280" s="43" t="s">
        <v>119</v>
      </c>
      <c r="D280" s="43"/>
      <c r="E280" s="10" t="s">
        <v>120</v>
      </c>
      <c r="F280" s="6">
        <f t="shared" ref="F280:N281" si="450">F281</f>
        <v>711</v>
      </c>
      <c r="G280" s="6">
        <f t="shared" si="450"/>
        <v>0</v>
      </c>
      <c r="H280" s="6">
        <f t="shared" si="450"/>
        <v>711</v>
      </c>
      <c r="I280" s="6">
        <f t="shared" si="450"/>
        <v>711</v>
      </c>
      <c r="J280" s="6">
        <f t="shared" si="450"/>
        <v>0</v>
      </c>
      <c r="K280" s="6">
        <f t="shared" si="450"/>
        <v>711</v>
      </c>
      <c r="L280" s="6">
        <f t="shared" ref="L280:L281" si="451">L281</f>
        <v>711</v>
      </c>
      <c r="M280" s="6">
        <f t="shared" si="450"/>
        <v>0</v>
      </c>
      <c r="N280" s="6">
        <f t="shared" si="450"/>
        <v>711</v>
      </c>
    </row>
    <row r="281" spans="1:14" ht="31.5" outlineLevel="3" x14ac:dyDescent="0.2">
      <c r="A281" s="43" t="s">
        <v>482</v>
      </c>
      <c r="B281" s="43" t="s">
        <v>512</v>
      </c>
      <c r="C281" s="43" t="s">
        <v>162</v>
      </c>
      <c r="D281" s="43"/>
      <c r="E281" s="10" t="s">
        <v>163</v>
      </c>
      <c r="F281" s="6">
        <f t="shared" si="450"/>
        <v>711</v>
      </c>
      <c r="G281" s="6">
        <f t="shared" si="450"/>
        <v>0</v>
      </c>
      <c r="H281" s="6">
        <f t="shared" si="450"/>
        <v>711</v>
      </c>
      <c r="I281" s="6">
        <f t="shared" si="450"/>
        <v>711</v>
      </c>
      <c r="J281" s="6">
        <f t="shared" si="450"/>
        <v>0</v>
      </c>
      <c r="K281" s="6">
        <f t="shared" si="450"/>
        <v>711</v>
      </c>
      <c r="L281" s="6">
        <f t="shared" si="451"/>
        <v>711</v>
      </c>
      <c r="M281" s="6">
        <f t="shared" si="450"/>
        <v>0</v>
      </c>
      <c r="N281" s="6">
        <f t="shared" si="450"/>
        <v>711</v>
      </c>
    </row>
    <row r="282" spans="1:14" ht="15.75" outlineLevel="4" x14ac:dyDescent="0.2">
      <c r="A282" s="43" t="s">
        <v>482</v>
      </c>
      <c r="B282" s="43" t="s">
        <v>512</v>
      </c>
      <c r="C282" s="43" t="s">
        <v>164</v>
      </c>
      <c r="D282" s="43"/>
      <c r="E282" s="10" t="s">
        <v>445</v>
      </c>
      <c r="F282" s="6">
        <f t="shared" ref="F282:N283" si="452">F283</f>
        <v>711</v>
      </c>
      <c r="G282" s="6">
        <f t="shared" si="452"/>
        <v>0</v>
      </c>
      <c r="H282" s="6">
        <f t="shared" si="452"/>
        <v>711</v>
      </c>
      <c r="I282" s="6">
        <f t="shared" ref="I282:L282" si="453">I283</f>
        <v>711</v>
      </c>
      <c r="J282" s="6">
        <f t="shared" si="452"/>
        <v>0</v>
      </c>
      <c r="K282" s="6">
        <f t="shared" si="452"/>
        <v>711</v>
      </c>
      <c r="L282" s="6">
        <f t="shared" si="453"/>
        <v>711</v>
      </c>
      <c r="M282" s="6">
        <f t="shared" si="452"/>
        <v>0</v>
      </c>
      <c r="N282" s="6">
        <f t="shared" si="452"/>
        <v>711</v>
      </c>
    </row>
    <row r="283" spans="1:14" ht="15.75" outlineLevel="7" x14ac:dyDescent="0.2">
      <c r="A283" s="43" t="s">
        <v>482</v>
      </c>
      <c r="B283" s="43" t="s">
        <v>512</v>
      </c>
      <c r="C283" s="43" t="s">
        <v>444</v>
      </c>
      <c r="D283" s="43"/>
      <c r="E283" s="10" t="s">
        <v>165</v>
      </c>
      <c r="F283" s="6">
        <f t="shared" si="452"/>
        <v>711</v>
      </c>
      <c r="G283" s="6">
        <f t="shared" si="452"/>
        <v>0</v>
      </c>
      <c r="H283" s="6">
        <f t="shared" si="452"/>
        <v>711</v>
      </c>
      <c r="I283" s="6">
        <f>I284</f>
        <v>711</v>
      </c>
      <c r="J283" s="6">
        <f t="shared" si="452"/>
        <v>0</v>
      </c>
      <c r="K283" s="6">
        <f t="shared" si="452"/>
        <v>711</v>
      </c>
      <c r="L283" s="6">
        <f>L284</f>
        <v>711</v>
      </c>
      <c r="M283" s="6">
        <f t="shared" si="452"/>
        <v>0</v>
      </c>
      <c r="N283" s="6">
        <f t="shared" si="452"/>
        <v>711</v>
      </c>
    </row>
    <row r="284" spans="1:14" ht="15.75" outlineLevel="7" x14ac:dyDescent="0.2">
      <c r="A284" s="44" t="s">
        <v>482</v>
      </c>
      <c r="B284" s="44" t="s">
        <v>512</v>
      </c>
      <c r="C284" s="44" t="s">
        <v>444</v>
      </c>
      <c r="D284" s="44" t="s">
        <v>15</v>
      </c>
      <c r="E284" s="11" t="s">
        <v>16</v>
      </c>
      <c r="F284" s="7">
        <v>711</v>
      </c>
      <c r="G284" s="7"/>
      <c r="H284" s="7">
        <f>SUM(F284:G284)</f>
        <v>711</v>
      </c>
      <c r="I284" s="7">
        <v>711</v>
      </c>
      <c r="J284" s="7"/>
      <c r="K284" s="7">
        <f>SUM(I284:J284)</f>
        <v>711</v>
      </c>
      <c r="L284" s="7">
        <v>711</v>
      </c>
      <c r="M284" s="7"/>
      <c r="N284" s="7">
        <f>SUM(L284:M284)</f>
        <v>711</v>
      </c>
    </row>
    <row r="285" spans="1:14" ht="15.75" outlineLevel="7" x14ac:dyDescent="0.2">
      <c r="A285" s="43" t="s">
        <v>482</v>
      </c>
      <c r="B285" s="43" t="s">
        <v>514</v>
      </c>
      <c r="C285" s="44"/>
      <c r="D285" s="44"/>
      <c r="E285" s="51" t="s">
        <v>515</v>
      </c>
      <c r="F285" s="6">
        <f t="shared" ref="F285:N285" si="454">F286+F311+F342+F407</f>
        <v>676355.01231999998</v>
      </c>
      <c r="G285" s="6">
        <f t="shared" si="454"/>
        <v>6035.8930699999992</v>
      </c>
      <c r="H285" s="6">
        <f t="shared" si="454"/>
        <v>682390.90538999997</v>
      </c>
      <c r="I285" s="6">
        <f t="shared" si="454"/>
        <v>290476.97904999997</v>
      </c>
      <c r="J285" s="6">
        <f t="shared" si="454"/>
        <v>49.067820000000012</v>
      </c>
      <c r="K285" s="6">
        <f t="shared" si="454"/>
        <v>290526.04686999996</v>
      </c>
      <c r="L285" s="6">
        <f t="shared" si="454"/>
        <v>269722.98056</v>
      </c>
      <c r="M285" s="6">
        <f t="shared" si="454"/>
        <v>59.833910000000003</v>
      </c>
      <c r="N285" s="6">
        <f t="shared" si="454"/>
        <v>269782.81446999998</v>
      </c>
    </row>
    <row r="286" spans="1:14" ht="15.75" outlineLevel="1" x14ac:dyDescent="0.2">
      <c r="A286" s="43" t="s">
        <v>482</v>
      </c>
      <c r="B286" s="43" t="s">
        <v>516</v>
      </c>
      <c r="C286" s="43"/>
      <c r="D286" s="43"/>
      <c r="E286" s="10" t="s">
        <v>517</v>
      </c>
      <c r="F286" s="6">
        <f t="shared" ref="F286:N286" si="455">F287</f>
        <v>107816.63490999999</v>
      </c>
      <c r="G286" s="6">
        <f t="shared" si="455"/>
        <v>-904.3</v>
      </c>
      <c r="H286" s="6">
        <f t="shared" si="455"/>
        <v>106912.33490999999</v>
      </c>
      <c r="I286" s="6">
        <f t="shared" si="455"/>
        <v>18170.64</v>
      </c>
      <c r="J286" s="6">
        <f t="shared" si="455"/>
        <v>0</v>
      </c>
      <c r="K286" s="6">
        <f t="shared" si="455"/>
        <v>18170.64</v>
      </c>
      <c r="L286" s="6">
        <f t="shared" si="455"/>
        <v>9170.64</v>
      </c>
      <c r="M286" s="6">
        <f t="shared" si="455"/>
        <v>0</v>
      </c>
      <c r="N286" s="6">
        <f t="shared" si="455"/>
        <v>9170.64</v>
      </c>
    </row>
    <row r="287" spans="1:14" ht="31.5" outlineLevel="2" x14ac:dyDescent="0.2">
      <c r="A287" s="43" t="s">
        <v>482</v>
      </c>
      <c r="B287" s="43" t="s">
        <v>516</v>
      </c>
      <c r="C287" s="43" t="s">
        <v>131</v>
      </c>
      <c r="D287" s="43"/>
      <c r="E287" s="10" t="s">
        <v>132</v>
      </c>
      <c r="F287" s="6">
        <f t="shared" ref="F287:L287" si="456">F288+F292</f>
        <v>107816.63490999999</v>
      </c>
      <c r="G287" s="6">
        <f t="shared" ref="G287:H287" si="457">G288+G292</f>
        <v>-904.3</v>
      </c>
      <c r="H287" s="6">
        <f t="shared" si="457"/>
        <v>106912.33490999999</v>
      </c>
      <c r="I287" s="6">
        <f t="shared" si="456"/>
        <v>18170.64</v>
      </c>
      <c r="J287" s="6">
        <f t="shared" si="456"/>
        <v>0</v>
      </c>
      <c r="K287" s="6">
        <f t="shared" si="456"/>
        <v>18170.64</v>
      </c>
      <c r="L287" s="6">
        <f t="shared" si="456"/>
        <v>9170.64</v>
      </c>
      <c r="M287" s="6">
        <f t="shared" ref="M287:N287" si="458">M288+M292</f>
        <v>0</v>
      </c>
      <c r="N287" s="6">
        <f t="shared" si="458"/>
        <v>9170.64</v>
      </c>
    </row>
    <row r="288" spans="1:14" ht="15.75" outlineLevel="3" x14ac:dyDescent="0.2">
      <c r="A288" s="43" t="s">
        <v>482</v>
      </c>
      <c r="B288" s="43" t="s">
        <v>516</v>
      </c>
      <c r="C288" s="43" t="s">
        <v>133</v>
      </c>
      <c r="D288" s="43"/>
      <c r="E288" s="10" t="s">
        <v>506</v>
      </c>
      <c r="F288" s="6">
        <f t="shared" ref="F288:N290" si="459">F289</f>
        <v>20.882000000000001</v>
      </c>
      <c r="G288" s="6">
        <f t="shared" si="459"/>
        <v>0</v>
      </c>
      <c r="H288" s="6">
        <f t="shared" si="459"/>
        <v>20.882000000000001</v>
      </c>
      <c r="I288" s="6"/>
      <c r="J288" s="6">
        <f t="shared" si="459"/>
        <v>0</v>
      </c>
      <c r="K288" s="6">
        <f t="shared" si="459"/>
        <v>0</v>
      </c>
      <c r="L288" s="6"/>
      <c r="M288" s="6">
        <f t="shared" si="459"/>
        <v>0</v>
      </c>
      <c r="N288" s="6">
        <f t="shared" si="459"/>
        <v>0</v>
      </c>
    </row>
    <row r="289" spans="1:14" ht="31.5" outlineLevel="4" x14ac:dyDescent="0.2">
      <c r="A289" s="43" t="s">
        <v>482</v>
      </c>
      <c r="B289" s="43" t="s">
        <v>516</v>
      </c>
      <c r="C289" s="43" t="s">
        <v>166</v>
      </c>
      <c r="D289" s="43"/>
      <c r="E289" s="10" t="s">
        <v>167</v>
      </c>
      <c r="F289" s="6">
        <f t="shared" si="459"/>
        <v>20.882000000000001</v>
      </c>
      <c r="G289" s="6">
        <f t="shared" si="459"/>
        <v>0</v>
      </c>
      <c r="H289" s="6">
        <f t="shared" si="459"/>
        <v>20.882000000000001</v>
      </c>
      <c r="I289" s="6"/>
      <c r="J289" s="6">
        <f t="shared" si="459"/>
        <v>0</v>
      </c>
      <c r="K289" s="6">
        <f t="shared" si="459"/>
        <v>0</v>
      </c>
      <c r="L289" s="6"/>
      <c r="M289" s="6">
        <f t="shared" si="459"/>
        <v>0</v>
      </c>
      <c r="N289" s="6">
        <f t="shared" si="459"/>
        <v>0</v>
      </c>
    </row>
    <row r="290" spans="1:14" ht="30.75" customHeight="1" outlineLevel="5" x14ac:dyDescent="0.2">
      <c r="A290" s="43" t="s">
        <v>482</v>
      </c>
      <c r="B290" s="43" t="s">
        <v>516</v>
      </c>
      <c r="C290" s="43" t="s">
        <v>168</v>
      </c>
      <c r="D290" s="43"/>
      <c r="E290" s="10" t="s">
        <v>409</v>
      </c>
      <c r="F290" s="6">
        <f t="shared" si="459"/>
        <v>20.882000000000001</v>
      </c>
      <c r="G290" s="6">
        <f t="shared" si="459"/>
        <v>0</v>
      </c>
      <c r="H290" s="6">
        <f t="shared" si="459"/>
        <v>20.882000000000001</v>
      </c>
      <c r="I290" s="6"/>
      <c r="J290" s="6">
        <f t="shared" si="459"/>
        <v>0</v>
      </c>
      <c r="K290" s="6">
        <f t="shared" si="459"/>
        <v>0</v>
      </c>
      <c r="L290" s="6"/>
      <c r="M290" s="6">
        <f t="shared" si="459"/>
        <v>0</v>
      </c>
      <c r="N290" s="6">
        <f t="shared" si="459"/>
        <v>0</v>
      </c>
    </row>
    <row r="291" spans="1:14" ht="31.5" outlineLevel="7" x14ac:dyDescent="0.2">
      <c r="A291" s="44" t="s">
        <v>482</v>
      </c>
      <c r="B291" s="44" t="s">
        <v>516</v>
      </c>
      <c r="C291" s="44" t="s">
        <v>168</v>
      </c>
      <c r="D291" s="44" t="s">
        <v>65</v>
      </c>
      <c r="E291" s="11" t="s">
        <v>66</v>
      </c>
      <c r="F291" s="7">
        <v>20.882000000000001</v>
      </c>
      <c r="G291" s="7"/>
      <c r="H291" s="7">
        <f>SUM(F291:G291)</f>
        <v>20.882000000000001</v>
      </c>
      <c r="I291" s="7"/>
      <c r="J291" s="7"/>
      <c r="K291" s="7">
        <f>SUM(I291:J291)</f>
        <v>0</v>
      </c>
      <c r="L291" s="7"/>
      <c r="M291" s="7"/>
      <c r="N291" s="7">
        <f>SUM(L291:M291)</f>
        <v>0</v>
      </c>
    </row>
    <row r="292" spans="1:14" ht="31.5" outlineLevel="3" x14ac:dyDescent="0.2">
      <c r="A292" s="43" t="s">
        <v>482</v>
      </c>
      <c r="B292" s="43" t="s">
        <v>516</v>
      </c>
      <c r="C292" s="43" t="s">
        <v>169</v>
      </c>
      <c r="D292" s="43"/>
      <c r="E292" s="10" t="s">
        <v>170</v>
      </c>
      <c r="F292" s="6">
        <f>F293+F306</f>
        <v>107795.75291</v>
      </c>
      <c r="G292" s="6">
        <f t="shared" ref="G292:H292" si="460">G293+G306</f>
        <v>-904.3</v>
      </c>
      <c r="H292" s="6">
        <f t="shared" si="460"/>
        <v>106891.45290999999</v>
      </c>
      <c r="I292" s="6">
        <f>I293+I306</f>
        <v>18170.64</v>
      </c>
      <c r="J292" s="6">
        <f t="shared" ref="J292" si="461">J293+J306</f>
        <v>0</v>
      </c>
      <c r="K292" s="6">
        <f t="shared" ref="K292" si="462">K293+K306</f>
        <v>18170.64</v>
      </c>
      <c r="L292" s="6">
        <f>L293+L306</f>
        <v>9170.64</v>
      </c>
      <c r="M292" s="6">
        <f t="shared" ref="M292" si="463">M293+M306</f>
        <v>0</v>
      </c>
      <c r="N292" s="6">
        <f t="shared" ref="N292" si="464">N293+N306</f>
        <v>9170.64</v>
      </c>
    </row>
    <row r="293" spans="1:14" ht="15.75" outlineLevel="4" x14ac:dyDescent="0.2">
      <c r="A293" s="43" t="s">
        <v>482</v>
      </c>
      <c r="B293" s="43" t="s">
        <v>516</v>
      </c>
      <c r="C293" s="43" t="s">
        <v>171</v>
      </c>
      <c r="D293" s="43"/>
      <c r="E293" s="10" t="s">
        <v>172</v>
      </c>
      <c r="F293" s="6">
        <f>F294+F297+F300+F302+F304</f>
        <v>35877.14</v>
      </c>
      <c r="G293" s="6">
        <f t="shared" ref="G293:H293" si="465">G294+G297+G300+G302+G304</f>
        <v>-904.3</v>
      </c>
      <c r="H293" s="6">
        <f t="shared" si="465"/>
        <v>34972.839999999997</v>
      </c>
      <c r="I293" s="6">
        <f t="shared" ref="I293:N293" si="466">I294+I297+I300+I302+I304</f>
        <v>18170.64</v>
      </c>
      <c r="J293" s="6">
        <f t="shared" ref="J293" si="467">J294+J297+J300+J302+J304</f>
        <v>0</v>
      </c>
      <c r="K293" s="6">
        <f t="shared" ref="K293" si="468">K294+K297+K300+K302+K304</f>
        <v>18170.64</v>
      </c>
      <c r="L293" s="6">
        <f t="shared" si="466"/>
        <v>9170.64</v>
      </c>
      <c r="M293" s="6">
        <f t="shared" si="466"/>
        <v>0</v>
      </c>
      <c r="N293" s="6">
        <f t="shared" si="466"/>
        <v>9170.64</v>
      </c>
    </row>
    <row r="294" spans="1:14" ht="31.5" outlineLevel="5" x14ac:dyDescent="0.2">
      <c r="A294" s="43" t="s">
        <v>482</v>
      </c>
      <c r="B294" s="43" t="s">
        <v>516</v>
      </c>
      <c r="C294" s="43" t="s">
        <v>173</v>
      </c>
      <c r="D294" s="43"/>
      <c r="E294" s="10" t="s">
        <v>174</v>
      </c>
      <c r="F294" s="6">
        <f>F296+F295</f>
        <v>3187.1</v>
      </c>
      <c r="G294" s="6">
        <f t="shared" ref="G294:H294" si="469">G296+G295</f>
        <v>0</v>
      </c>
      <c r="H294" s="6">
        <f t="shared" si="469"/>
        <v>3187.1</v>
      </c>
      <c r="I294" s="6">
        <f t="shared" ref="I294:L294" si="470">I296+I295</f>
        <v>3187.1</v>
      </c>
      <c r="J294" s="6">
        <f t="shared" ref="J294" si="471">J296+J295</f>
        <v>0</v>
      </c>
      <c r="K294" s="6">
        <f t="shared" ref="K294" si="472">K296+K295</f>
        <v>3187.1</v>
      </c>
      <c r="L294" s="6">
        <f t="shared" si="470"/>
        <v>3187.1</v>
      </c>
      <c r="M294" s="6">
        <f t="shared" ref="M294" si="473">M296+M295</f>
        <v>0</v>
      </c>
      <c r="N294" s="6">
        <f t="shared" ref="N294" si="474">N296+N295</f>
        <v>3187.1</v>
      </c>
    </row>
    <row r="295" spans="1:14" ht="15.75" outlineLevel="5" x14ac:dyDescent="0.2">
      <c r="A295" s="44" t="s">
        <v>482</v>
      </c>
      <c r="B295" s="44" t="s">
        <v>516</v>
      </c>
      <c r="C295" s="44" t="s">
        <v>173</v>
      </c>
      <c r="D295" s="44" t="s">
        <v>7</v>
      </c>
      <c r="E295" s="11" t="s">
        <v>8</v>
      </c>
      <c r="F295" s="7">
        <v>300</v>
      </c>
      <c r="G295" s="7"/>
      <c r="H295" s="7">
        <f>SUM(F295:G295)</f>
        <v>300</v>
      </c>
      <c r="I295" s="7">
        <v>300</v>
      </c>
      <c r="J295" s="7"/>
      <c r="K295" s="7">
        <f>SUM(I295:J295)</f>
        <v>300</v>
      </c>
      <c r="L295" s="7">
        <v>300</v>
      </c>
      <c r="M295" s="7"/>
      <c r="N295" s="7">
        <f>SUM(L295:M295)</f>
        <v>300</v>
      </c>
    </row>
    <row r="296" spans="1:14" ht="15.75" outlineLevel="7" x14ac:dyDescent="0.2">
      <c r="A296" s="44" t="s">
        <v>482</v>
      </c>
      <c r="B296" s="44" t="s">
        <v>516</v>
      </c>
      <c r="C296" s="44" t="s">
        <v>173</v>
      </c>
      <c r="D296" s="44" t="s">
        <v>15</v>
      </c>
      <c r="E296" s="11" t="s">
        <v>16</v>
      </c>
      <c r="F296" s="7">
        <v>2887.1</v>
      </c>
      <c r="G296" s="7"/>
      <c r="H296" s="7">
        <f>SUM(F296:G296)</f>
        <v>2887.1</v>
      </c>
      <c r="I296" s="7">
        <v>2887.1</v>
      </c>
      <c r="J296" s="7"/>
      <c r="K296" s="7">
        <f>SUM(I296:J296)</f>
        <v>2887.1</v>
      </c>
      <c r="L296" s="7">
        <v>2887.1</v>
      </c>
      <c r="M296" s="7"/>
      <c r="N296" s="7">
        <f>SUM(L296:M296)</f>
        <v>2887.1</v>
      </c>
    </row>
    <row r="297" spans="1:14" ht="15.75" outlineLevel="5" x14ac:dyDescent="0.2">
      <c r="A297" s="43" t="s">
        <v>482</v>
      </c>
      <c r="B297" s="43" t="s">
        <v>516</v>
      </c>
      <c r="C297" s="43" t="s">
        <v>175</v>
      </c>
      <c r="D297" s="43"/>
      <c r="E297" s="10" t="s">
        <v>437</v>
      </c>
      <c r="F297" s="6">
        <f t="shared" ref="F297:L297" si="475">F298+F299</f>
        <v>12483.54</v>
      </c>
      <c r="G297" s="6">
        <f t="shared" ref="G297:H297" si="476">G298+G299</f>
        <v>0</v>
      </c>
      <c r="H297" s="6">
        <f t="shared" si="476"/>
        <v>12483.54</v>
      </c>
      <c r="I297" s="6">
        <f t="shared" si="475"/>
        <v>13483.54</v>
      </c>
      <c r="J297" s="6">
        <f t="shared" si="475"/>
        <v>0</v>
      </c>
      <c r="K297" s="6">
        <f t="shared" si="475"/>
        <v>13483.54</v>
      </c>
      <c r="L297" s="6">
        <f t="shared" si="475"/>
        <v>4483.54</v>
      </c>
      <c r="M297" s="6">
        <f t="shared" ref="M297:N297" si="477">M298+M299</f>
        <v>0</v>
      </c>
      <c r="N297" s="6">
        <f t="shared" si="477"/>
        <v>4483.54</v>
      </c>
    </row>
    <row r="298" spans="1:14" ht="15.75" outlineLevel="7" x14ac:dyDescent="0.2">
      <c r="A298" s="44" t="s">
        <v>482</v>
      </c>
      <c r="B298" s="44" t="s">
        <v>516</v>
      </c>
      <c r="C298" s="44" t="s">
        <v>175</v>
      </c>
      <c r="D298" s="44" t="s">
        <v>7</v>
      </c>
      <c r="E298" s="11" t="s">
        <v>8</v>
      </c>
      <c r="F298" s="7">
        <v>1550</v>
      </c>
      <c r="G298" s="7"/>
      <c r="H298" s="7">
        <f t="shared" ref="H298:H299" si="478">SUM(F298:G298)</f>
        <v>1550</v>
      </c>
      <c r="I298" s="7">
        <v>1550</v>
      </c>
      <c r="J298" s="7"/>
      <c r="K298" s="7">
        <f t="shared" ref="K298:K299" si="479">SUM(I298:J298)</f>
        <v>1550</v>
      </c>
      <c r="L298" s="7">
        <v>1550</v>
      </c>
      <c r="M298" s="7"/>
      <c r="N298" s="7">
        <f t="shared" ref="N298:N299" si="480">SUM(L298:M298)</f>
        <v>1550</v>
      </c>
    </row>
    <row r="299" spans="1:14" ht="31.5" outlineLevel="7" x14ac:dyDescent="0.2">
      <c r="A299" s="44" t="s">
        <v>482</v>
      </c>
      <c r="B299" s="44" t="s">
        <v>516</v>
      </c>
      <c r="C299" s="44" t="s">
        <v>175</v>
      </c>
      <c r="D299" s="44" t="s">
        <v>65</v>
      </c>
      <c r="E299" s="11" t="s">
        <v>66</v>
      </c>
      <c r="F299" s="7">
        <v>10933.54</v>
      </c>
      <c r="G299" s="7"/>
      <c r="H299" s="7">
        <f t="shared" si="478"/>
        <v>10933.54</v>
      </c>
      <c r="I299" s="7">
        <v>11933.54</v>
      </c>
      <c r="J299" s="7"/>
      <c r="K299" s="7">
        <f t="shared" si="479"/>
        <v>11933.54</v>
      </c>
      <c r="L299" s="7">
        <v>2933.54</v>
      </c>
      <c r="M299" s="7"/>
      <c r="N299" s="7">
        <f t="shared" si="480"/>
        <v>2933.54</v>
      </c>
    </row>
    <row r="300" spans="1:14" ht="15.75" outlineLevel="5" x14ac:dyDescent="0.2">
      <c r="A300" s="43" t="s">
        <v>482</v>
      </c>
      <c r="B300" s="43" t="s">
        <v>516</v>
      </c>
      <c r="C300" s="43" t="s">
        <v>176</v>
      </c>
      <c r="D300" s="43"/>
      <c r="E300" s="10" t="s">
        <v>442</v>
      </c>
      <c r="F300" s="6">
        <f>F301</f>
        <v>1500</v>
      </c>
      <c r="G300" s="6">
        <f t="shared" ref="G300:H300" si="481">G301</f>
        <v>0</v>
      </c>
      <c r="H300" s="6">
        <f t="shared" si="481"/>
        <v>1500</v>
      </c>
      <c r="I300" s="6">
        <f t="shared" ref="I300:L300" si="482">I301</f>
        <v>1500</v>
      </c>
      <c r="J300" s="6">
        <f t="shared" ref="J300" si="483">J301</f>
        <v>0</v>
      </c>
      <c r="K300" s="6">
        <f t="shared" ref="K300" si="484">K301</f>
        <v>1500</v>
      </c>
      <c r="L300" s="6">
        <f t="shared" si="482"/>
        <v>1500</v>
      </c>
      <c r="M300" s="6">
        <f t="shared" ref="M300" si="485">M301</f>
        <v>0</v>
      </c>
      <c r="N300" s="6">
        <f t="shared" ref="N300" si="486">N301</f>
        <v>1500</v>
      </c>
    </row>
    <row r="301" spans="1:14" ht="15.75" outlineLevel="7" x14ac:dyDescent="0.2">
      <c r="A301" s="44" t="s">
        <v>482</v>
      </c>
      <c r="B301" s="44" t="s">
        <v>516</v>
      </c>
      <c r="C301" s="44" t="s">
        <v>176</v>
      </c>
      <c r="D301" s="44" t="s">
        <v>7</v>
      </c>
      <c r="E301" s="11" t="s">
        <v>8</v>
      </c>
      <c r="F301" s="7">
        <v>1500</v>
      </c>
      <c r="G301" s="7"/>
      <c r="H301" s="7">
        <f>SUM(F301:G301)</f>
        <v>1500</v>
      </c>
      <c r="I301" s="7">
        <v>1500</v>
      </c>
      <c r="J301" s="7"/>
      <c r="K301" s="7">
        <f>SUM(I301:J301)</f>
        <v>1500</v>
      </c>
      <c r="L301" s="7">
        <v>1500</v>
      </c>
      <c r="M301" s="7"/>
      <c r="N301" s="7">
        <f>SUM(L301:M301)</f>
        <v>1500</v>
      </c>
    </row>
    <row r="302" spans="1:14" ht="31.5" outlineLevel="7" x14ac:dyDescent="0.2">
      <c r="A302" s="43" t="s">
        <v>482</v>
      </c>
      <c r="B302" s="43" t="s">
        <v>516</v>
      </c>
      <c r="C302" s="43" t="s">
        <v>459</v>
      </c>
      <c r="D302" s="43"/>
      <c r="E302" s="10" t="s">
        <v>576</v>
      </c>
      <c r="F302" s="6">
        <f t="shared" ref="F302:N302" si="487">F303</f>
        <v>2141</v>
      </c>
      <c r="G302" s="6">
        <f t="shared" si="487"/>
        <v>0</v>
      </c>
      <c r="H302" s="6">
        <f t="shared" si="487"/>
        <v>2141</v>
      </c>
      <c r="I302" s="6"/>
      <c r="J302" s="6">
        <f t="shared" si="487"/>
        <v>0</v>
      </c>
      <c r="K302" s="6">
        <f t="shared" si="487"/>
        <v>0</v>
      </c>
      <c r="L302" s="6"/>
      <c r="M302" s="6">
        <f t="shared" si="487"/>
        <v>0</v>
      </c>
      <c r="N302" s="6">
        <f t="shared" si="487"/>
        <v>0</v>
      </c>
    </row>
    <row r="303" spans="1:14" ht="31.5" outlineLevel="7" x14ac:dyDescent="0.2">
      <c r="A303" s="44" t="s">
        <v>482</v>
      </c>
      <c r="B303" s="44" t="s">
        <v>516</v>
      </c>
      <c r="C303" s="44" t="s">
        <v>459</v>
      </c>
      <c r="D303" s="44" t="s">
        <v>65</v>
      </c>
      <c r="E303" s="11" t="s">
        <v>66</v>
      </c>
      <c r="F303" s="7">
        <v>2141</v>
      </c>
      <c r="G303" s="7"/>
      <c r="H303" s="7">
        <f>SUM(F303:G303)</f>
        <v>2141</v>
      </c>
      <c r="I303" s="7"/>
      <c r="J303" s="7"/>
      <c r="K303" s="7">
        <f>SUM(I303:J303)</f>
        <v>0</v>
      </c>
      <c r="L303" s="7"/>
      <c r="M303" s="7"/>
      <c r="N303" s="7">
        <f>SUM(L303:M303)</f>
        <v>0</v>
      </c>
    </row>
    <row r="304" spans="1:14" ht="67.5" customHeight="1" outlineLevel="7" x14ac:dyDescent="0.2">
      <c r="A304" s="43" t="s">
        <v>482</v>
      </c>
      <c r="B304" s="43" t="s">
        <v>516</v>
      </c>
      <c r="C304" s="163" t="s">
        <v>901</v>
      </c>
      <c r="D304" s="163"/>
      <c r="E304" s="166" t="s">
        <v>902</v>
      </c>
      <c r="F304" s="6">
        <f t="shared" ref="F304:N304" si="488">F305</f>
        <v>16565.5</v>
      </c>
      <c r="G304" s="171">
        <f t="shared" si="488"/>
        <v>-904.3</v>
      </c>
      <c r="H304" s="171">
        <f t="shared" si="488"/>
        <v>15661.2</v>
      </c>
      <c r="I304" s="6"/>
      <c r="J304" s="6">
        <f t="shared" si="488"/>
        <v>0</v>
      </c>
      <c r="K304" s="6">
        <f t="shared" si="488"/>
        <v>0</v>
      </c>
      <c r="L304" s="6">
        <f t="shared" si="488"/>
        <v>0</v>
      </c>
      <c r="M304" s="6">
        <f t="shared" si="488"/>
        <v>0</v>
      </c>
      <c r="N304" s="6">
        <f t="shared" si="488"/>
        <v>0</v>
      </c>
    </row>
    <row r="305" spans="1:14" ht="15.75" outlineLevel="7" x14ac:dyDescent="0.2">
      <c r="A305" s="44" t="s">
        <v>482</v>
      </c>
      <c r="B305" s="44" t="s">
        <v>516</v>
      </c>
      <c r="C305" s="44" t="s">
        <v>901</v>
      </c>
      <c r="D305" s="44" t="s">
        <v>109</v>
      </c>
      <c r="E305" s="11" t="s">
        <v>110</v>
      </c>
      <c r="F305" s="7">
        <v>16565.5</v>
      </c>
      <c r="G305" s="162">
        <v>-904.3</v>
      </c>
      <c r="H305" s="162">
        <f>SUM(F305:G305)</f>
        <v>15661.2</v>
      </c>
      <c r="I305" s="7"/>
      <c r="J305" s="7"/>
      <c r="K305" s="7">
        <f>SUM(I305:J305)</f>
        <v>0</v>
      </c>
      <c r="L305" s="7"/>
      <c r="M305" s="7"/>
      <c r="N305" s="7">
        <f>SUM(L305:M305)</f>
        <v>0</v>
      </c>
    </row>
    <row r="306" spans="1:14" ht="31.5" outlineLevel="4" x14ac:dyDescent="0.2">
      <c r="A306" s="43" t="s">
        <v>482</v>
      </c>
      <c r="B306" s="43" t="s">
        <v>516</v>
      </c>
      <c r="C306" s="43" t="s">
        <v>177</v>
      </c>
      <c r="D306" s="43"/>
      <c r="E306" s="10" t="s">
        <v>178</v>
      </c>
      <c r="F306" s="6">
        <f t="shared" ref="F306:H306" si="489">F307+F309</f>
        <v>71918.612909999996</v>
      </c>
      <c r="G306" s="6">
        <f t="shared" si="489"/>
        <v>0</v>
      </c>
      <c r="H306" s="6">
        <f t="shared" si="489"/>
        <v>71918.612909999996</v>
      </c>
      <c r="I306" s="6"/>
      <c r="J306" s="6">
        <f t="shared" ref="J306:K306" si="490">J307+J309</f>
        <v>0</v>
      </c>
      <c r="K306" s="6">
        <f t="shared" si="490"/>
        <v>0</v>
      </c>
      <c r="L306" s="6"/>
      <c r="M306" s="6">
        <f t="shared" ref="M306:N306" si="491">M307+M309</f>
        <v>0</v>
      </c>
      <c r="N306" s="6">
        <f t="shared" si="491"/>
        <v>0</v>
      </c>
    </row>
    <row r="307" spans="1:14" ht="15.75" outlineLevel="5" x14ac:dyDescent="0.2">
      <c r="A307" s="43" t="s">
        <v>482</v>
      </c>
      <c r="B307" s="43" t="s">
        <v>516</v>
      </c>
      <c r="C307" s="43" t="s">
        <v>179</v>
      </c>
      <c r="D307" s="43"/>
      <c r="E307" s="10" t="s">
        <v>180</v>
      </c>
      <c r="F307" s="6">
        <f t="shared" ref="F307:N307" si="492">F308</f>
        <v>49283.281690000003</v>
      </c>
      <c r="G307" s="6">
        <f t="shared" si="492"/>
        <v>0</v>
      </c>
      <c r="H307" s="6">
        <f t="shared" si="492"/>
        <v>49283.281690000003</v>
      </c>
      <c r="I307" s="6"/>
      <c r="J307" s="6">
        <f t="shared" si="492"/>
        <v>0</v>
      </c>
      <c r="K307" s="6">
        <f t="shared" si="492"/>
        <v>0</v>
      </c>
      <c r="L307" s="6"/>
      <c r="M307" s="6">
        <f t="shared" si="492"/>
        <v>0</v>
      </c>
      <c r="N307" s="6">
        <f t="shared" si="492"/>
        <v>0</v>
      </c>
    </row>
    <row r="308" spans="1:14" ht="15.75" outlineLevel="7" x14ac:dyDescent="0.2">
      <c r="A308" s="44" t="s">
        <v>482</v>
      </c>
      <c r="B308" s="44" t="s">
        <v>516</v>
      </c>
      <c r="C308" s="44" t="s">
        <v>179</v>
      </c>
      <c r="D308" s="44" t="s">
        <v>109</v>
      </c>
      <c r="E308" s="11" t="s">
        <v>110</v>
      </c>
      <c r="F308" s="7">
        <v>49283.281690000003</v>
      </c>
      <c r="G308" s="7"/>
      <c r="H308" s="7">
        <f>SUM(F308:G308)</f>
        <v>49283.281690000003</v>
      </c>
      <c r="I308" s="7"/>
      <c r="J308" s="7"/>
      <c r="K308" s="7">
        <f>SUM(I308:J308)</f>
        <v>0</v>
      </c>
      <c r="L308" s="7"/>
      <c r="M308" s="7"/>
      <c r="N308" s="7">
        <f>SUM(L308:M308)</f>
        <v>0</v>
      </c>
    </row>
    <row r="309" spans="1:14" ht="31.5" outlineLevel="5" x14ac:dyDescent="0.2">
      <c r="A309" s="43" t="s">
        <v>482</v>
      </c>
      <c r="B309" s="43" t="s">
        <v>516</v>
      </c>
      <c r="C309" s="43" t="s">
        <v>181</v>
      </c>
      <c r="D309" s="43"/>
      <c r="E309" s="10" t="s">
        <v>182</v>
      </c>
      <c r="F309" s="6">
        <f t="shared" ref="F309:N309" si="493">F310</f>
        <v>22635.33122</v>
      </c>
      <c r="G309" s="6">
        <f t="shared" si="493"/>
        <v>0</v>
      </c>
      <c r="H309" s="6">
        <f t="shared" si="493"/>
        <v>22635.33122</v>
      </c>
      <c r="I309" s="6"/>
      <c r="J309" s="6">
        <f t="shared" si="493"/>
        <v>0</v>
      </c>
      <c r="K309" s="6">
        <f t="shared" si="493"/>
        <v>0</v>
      </c>
      <c r="L309" s="6"/>
      <c r="M309" s="6">
        <f t="shared" si="493"/>
        <v>0</v>
      </c>
      <c r="N309" s="6">
        <f t="shared" si="493"/>
        <v>0</v>
      </c>
    </row>
    <row r="310" spans="1:14" ht="15.75" outlineLevel="7" x14ac:dyDescent="0.2">
      <c r="A310" s="44" t="s">
        <v>482</v>
      </c>
      <c r="B310" s="44" t="s">
        <v>516</v>
      </c>
      <c r="C310" s="44" t="s">
        <v>181</v>
      </c>
      <c r="D310" s="44" t="s">
        <v>109</v>
      </c>
      <c r="E310" s="11" t="s">
        <v>110</v>
      </c>
      <c r="F310" s="7">
        <v>22635.33122</v>
      </c>
      <c r="G310" s="7"/>
      <c r="H310" s="7">
        <f>SUM(F310:G310)</f>
        <v>22635.33122</v>
      </c>
      <c r="I310" s="7"/>
      <c r="J310" s="7"/>
      <c r="K310" s="7">
        <f>SUM(I310:J310)</f>
        <v>0</v>
      </c>
      <c r="L310" s="7"/>
      <c r="M310" s="7"/>
      <c r="N310" s="7">
        <f>SUM(L310:M310)</f>
        <v>0</v>
      </c>
    </row>
    <row r="311" spans="1:14" ht="15.75" outlineLevel="1" x14ac:dyDescent="0.2">
      <c r="A311" s="43" t="s">
        <v>482</v>
      </c>
      <c r="B311" s="43" t="s">
        <v>518</v>
      </c>
      <c r="C311" s="43"/>
      <c r="D311" s="43"/>
      <c r="E311" s="10" t="s">
        <v>519</v>
      </c>
      <c r="F311" s="6">
        <f t="shared" ref="F311:N312" si="494">F312</f>
        <v>242844.81587999998</v>
      </c>
      <c r="G311" s="6">
        <f t="shared" si="494"/>
        <v>-638.59292000000005</v>
      </c>
      <c r="H311" s="6">
        <f t="shared" si="494"/>
        <v>242206.22295999998</v>
      </c>
      <c r="I311" s="6">
        <f t="shared" ref="I311:I312" si="495">I312</f>
        <v>16166.36549</v>
      </c>
      <c r="J311" s="6">
        <f t="shared" si="494"/>
        <v>0</v>
      </c>
      <c r="K311" s="6">
        <f t="shared" si="494"/>
        <v>16166.36549</v>
      </c>
      <c r="L311" s="6">
        <f t="shared" ref="L311:L312" si="496">L312</f>
        <v>7964.2</v>
      </c>
      <c r="M311" s="6">
        <f t="shared" si="494"/>
        <v>0</v>
      </c>
      <c r="N311" s="6">
        <f t="shared" si="494"/>
        <v>7964.2</v>
      </c>
    </row>
    <row r="312" spans="1:14" ht="31.5" outlineLevel="2" x14ac:dyDescent="0.2">
      <c r="A312" s="43" t="s">
        <v>482</v>
      </c>
      <c r="B312" s="43" t="s">
        <v>518</v>
      </c>
      <c r="C312" s="43" t="s">
        <v>131</v>
      </c>
      <c r="D312" s="43"/>
      <c r="E312" s="10" t="s">
        <v>132</v>
      </c>
      <c r="F312" s="6">
        <f t="shared" si="494"/>
        <v>242844.81587999998</v>
      </c>
      <c r="G312" s="6">
        <f t="shared" si="494"/>
        <v>-638.59292000000005</v>
      </c>
      <c r="H312" s="6">
        <f t="shared" si="494"/>
        <v>242206.22295999998</v>
      </c>
      <c r="I312" s="6">
        <f t="shared" si="495"/>
        <v>16166.36549</v>
      </c>
      <c r="J312" s="6">
        <f t="shared" si="494"/>
        <v>0</v>
      </c>
      <c r="K312" s="6">
        <f t="shared" si="494"/>
        <v>16166.36549</v>
      </c>
      <c r="L312" s="6">
        <f t="shared" si="496"/>
        <v>7964.2</v>
      </c>
      <c r="M312" s="6">
        <f t="shared" si="494"/>
        <v>0</v>
      </c>
      <c r="N312" s="6">
        <f t="shared" si="494"/>
        <v>7964.2</v>
      </c>
    </row>
    <row r="313" spans="1:14" ht="31.5" outlineLevel="3" x14ac:dyDescent="0.2">
      <c r="A313" s="43" t="s">
        <v>482</v>
      </c>
      <c r="B313" s="43" t="s">
        <v>518</v>
      </c>
      <c r="C313" s="43" t="s">
        <v>185</v>
      </c>
      <c r="D313" s="43"/>
      <c r="E313" s="10" t="s">
        <v>186</v>
      </c>
      <c r="F313" s="6">
        <f>F314+F320+F330+F337</f>
        <v>242844.81587999998</v>
      </c>
      <c r="G313" s="6">
        <f t="shared" ref="G313:H313" si="497">G314+G320+G330+G337</f>
        <v>-638.59292000000005</v>
      </c>
      <c r="H313" s="6">
        <f t="shared" si="497"/>
        <v>242206.22295999998</v>
      </c>
      <c r="I313" s="6">
        <f>I314+I320+I330+I337</f>
        <v>16166.36549</v>
      </c>
      <c r="J313" s="6">
        <f t="shared" ref="J313" si="498">J314+J320+J330+J337</f>
        <v>0</v>
      </c>
      <c r="K313" s="6">
        <f t="shared" ref="K313" si="499">K314+K320+K330+K337</f>
        <v>16166.36549</v>
      </c>
      <c r="L313" s="6">
        <f>L314+L320+L330+L337</f>
        <v>7964.2</v>
      </c>
      <c r="M313" s="6">
        <f t="shared" ref="M313" si="500">M314+M320+M330+M337</f>
        <v>0</v>
      </c>
      <c r="N313" s="6">
        <f t="shared" ref="N313" si="501">N314+N320+N330+N337</f>
        <v>7964.2</v>
      </c>
    </row>
    <row r="314" spans="1:14" ht="31.5" outlineLevel="4" x14ac:dyDescent="0.2">
      <c r="A314" s="43" t="s">
        <v>482</v>
      </c>
      <c r="B314" s="43" t="s">
        <v>518</v>
      </c>
      <c r="C314" s="43" t="s">
        <v>187</v>
      </c>
      <c r="D314" s="43"/>
      <c r="E314" s="10" t="s">
        <v>188</v>
      </c>
      <c r="F314" s="6">
        <f>F315+F318</f>
        <v>10427.300000000001</v>
      </c>
      <c r="G314" s="6">
        <f t="shared" ref="G314:H314" si="502">G315+G318</f>
        <v>-638.59292000000005</v>
      </c>
      <c r="H314" s="6">
        <f t="shared" si="502"/>
        <v>9788.7070800000001</v>
      </c>
      <c r="I314" s="6">
        <f>I315+I318</f>
        <v>4217.7</v>
      </c>
      <c r="J314" s="6">
        <f t="shared" ref="J314" si="503">J315+J318</f>
        <v>0</v>
      </c>
      <c r="K314" s="6">
        <f t="shared" ref="K314" si="504">K315+K318</f>
        <v>4217.7</v>
      </c>
      <c r="L314" s="6">
        <f>L315+L318</f>
        <v>4217.7</v>
      </c>
      <c r="M314" s="6">
        <f t="shared" ref="M314" si="505">M315+M318</f>
        <v>0</v>
      </c>
      <c r="N314" s="6">
        <f t="shared" ref="N314" si="506">N315+N318</f>
        <v>4217.7</v>
      </c>
    </row>
    <row r="315" spans="1:14" ht="47.25" customHeight="1" outlineLevel="5" x14ac:dyDescent="0.2">
      <c r="A315" s="43" t="s">
        <v>482</v>
      </c>
      <c r="B315" s="43" t="s">
        <v>518</v>
      </c>
      <c r="C315" s="163" t="s">
        <v>189</v>
      </c>
      <c r="D315" s="163"/>
      <c r="E315" s="164" t="s">
        <v>190</v>
      </c>
      <c r="F315" s="6">
        <f>F317+F316</f>
        <v>8709.6</v>
      </c>
      <c r="G315" s="171">
        <f t="shared" ref="G315:H315" si="507">G317+G316</f>
        <v>-638.59292000000005</v>
      </c>
      <c r="H315" s="171">
        <f t="shared" si="507"/>
        <v>8071.0070800000003</v>
      </c>
      <c r="I315" s="6">
        <f>I317+I316</f>
        <v>2500</v>
      </c>
      <c r="J315" s="6">
        <f t="shared" ref="J315" si="508">J317+J316</f>
        <v>0</v>
      </c>
      <c r="K315" s="6">
        <f t="shared" ref="K315" si="509">K317+K316</f>
        <v>2500</v>
      </c>
      <c r="L315" s="6">
        <f>L317+L316</f>
        <v>2500</v>
      </c>
      <c r="M315" s="6">
        <f t="shared" ref="M315" si="510">M317+M316</f>
        <v>0</v>
      </c>
      <c r="N315" s="6">
        <f t="shared" ref="N315" si="511">N317+N316</f>
        <v>2500</v>
      </c>
    </row>
    <row r="316" spans="1:14" ht="15.75" outlineLevel="5" x14ac:dyDescent="0.2">
      <c r="A316" s="44" t="s">
        <v>482</v>
      </c>
      <c r="B316" s="44" t="s">
        <v>518</v>
      </c>
      <c r="C316" s="44" t="s">
        <v>189</v>
      </c>
      <c r="D316" s="44" t="s">
        <v>7</v>
      </c>
      <c r="E316" s="11" t="s">
        <v>8</v>
      </c>
      <c r="F316" s="7">
        <v>2500</v>
      </c>
      <c r="G316" s="7"/>
      <c r="H316" s="7">
        <f>SUM(F316:G316)</f>
        <v>2500</v>
      </c>
      <c r="I316" s="7">
        <v>2500</v>
      </c>
      <c r="J316" s="7"/>
      <c r="K316" s="7">
        <f>SUM(I316:J316)</f>
        <v>2500</v>
      </c>
      <c r="L316" s="7">
        <v>2500</v>
      </c>
      <c r="M316" s="7"/>
      <c r="N316" s="7">
        <f>SUM(L316:M316)</f>
        <v>2500</v>
      </c>
    </row>
    <row r="317" spans="1:14" ht="15.75" outlineLevel="7" x14ac:dyDescent="0.2">
      <c r="A317" s="44" t="s">
        <v>482</v>
      </c>
      <c r="B317" s="44" t="s">
        <v>518</v>
      </c>
      <c r="C317" s="44" t="s">
        <v>189</v>
      </c>
      <c r="D317" s="44" t="s">
        <v>15</v>
      </c>
      <c r="E317" s="11" t="s">
        <v>16</v>
      </c>
      <c r="F317" s="7">
        <v>6209.6</v>
      </c>
      <c r="G317" s="162">
        <v>-638.59292000000005</v>
      </c>
      <c r="H317" s="162">
        <f>SUM(F317:G317)</f>
        <v>5571.0070800000003</v>
      </c>
      <c r="I317" s="7"/>
      <c r="J317" s="7"/>
      <c r="K317" s="7">
        <f>SUM(I317:J317)</f>
        <v>0</v>
      </c>
      <c r="L317" s="7"/>
      <c r="M317" s="7"/>
      <c r="N317" s="7">
        <f>SUM(L317:M317)</f>
        <v>0</v>
      </c>
    </row>
    <row r="318" spans="1:14" ht="15.75" outlineLevel="5" x14ac:dyDescent="0.2">
      <c r="A318" s="43" t="s">
        <v>482</v>
      </c>
      <c r="B318" s="43" t="s">
        <v>518</v>
      </c>
      <c r="C318" s="43" t="s">
        <v>191</v>
      </c>
      <c r="D318" s="43"/>
      <c r="E318" s="10" t="s">
        <v>192</v>
      </c>
      <c r="F318" s="6">
        <f>F319</f>
        <v>1717.7</v>
      </c>
      <c r="G318" s="6">
        <f t="shared" ref="G318:H318" si="512">G319</f>
        <v>0</v>
      </c>
      <c r="H318" s="6">
        <f t="shared" si="512"/>
        <v>1717.7</v>
      </c>
      <c r="I318" s="6">
        <f t="shared" ref="I318:L318" si="513">I319</f>
        <v>1717.7</v>
      </c>
      <c r="J318" s="6">
        <f t="shared" ref="J318" si="514">J319</f>
        <v>0</v>
      </c>
      <c r="K318" s="6">
        <f t="shared" ref="K318" si="515">K319</f>
        <v>1717.7</v>
      </c>
      <c r="L318" s="6">
        <f t="shared" si="513"/>
        <v>1717.7</v>
      </c>
      <c r="M318" s="6">
        <f t="shared" ref="M318" si="516">M319</f>
        <v>0</v>
      </c>
      <c r="N318" s="6">
        <f t="shared" ref="N318" si="517">N319</f>
        <v>1717.7</v>
      </c>
    </row>
    <row r="319" spans="1:14" ht="31.5" outlineLevel="5" x14ac:dyDescent="0.2">
      <c r="A319" s="44" t="s">
        <v>482</v>
      </c>
      <c r="B319" s="44" t="s">
        <v>518</v>
      </c>
      <c r="C319" s="44" t="s">
        <v>191</v>
      </c>
      <c r="D319" s="44" t="s">
        <v>65</v>
      </c>
      <c r="E319" s="13" t="s">
        <v>422</v>
      </c>
      <c r="F319" s="7">
        <v>1717.7</v>
      </c>
      <c r="G319" s="7"/>
      <c r="H319" s="7">
        <f>SUM(F319:G319)</f>
        <v>1717.7</v>
      </c>
      <c r="I319" s="7">
        <v>1717.7</v>
      </c>
      <c r="J319" s="7"/>
      <c r="K319" s="7">
        <f>SUM(I319:J319)</f>
        <v>1717.7</v>
      </c>
      <c r="L319" s="7">
        <v>1717.7</v>
      </c>
      <c r="M319" s="7"/>
      <c r="N319" s="7">
        <f>SUM(L319:M319)</f>
        <v>1717.7</v>
      </c>
    </row>
    <row r="320" spans="1:14" ht="15.75" outlineLevel="7" x14ac:dyDescent="0.2">
      <c r="A320" s="43" t="s">
        <v>482</v>
      </c>
      <c r="B320" s="43" t="s">
        <v>518</v>
      </c>
      <c r="C320" s="43" t="s">
        <v>428</v>
      </c>
      <c r="D320" s="44"/>
      <c r="E320" s="10" t="s">
        <v>426</v>
      </c>
      <c r="F320" s="6">
        <f>F321+F326+F328+F324</f>
        <v>232209.15</v>
      </c>
      <c r="G320" s="6">
        <f t="shared" ref="G320:H320" si="518">G321+G326+G328+G324</f>
        <v>0</v>
      </c>
      <c r="H320" s="6">
        <f t="shared" si="518"/>
        <v>232209.15</v>
      </c>
      <c r="I320" s="6">
        <f>I321+I326+I328+I324</f>
        <v>3746.5</v>
      </c>
      <c r="J320" s="6">
        <f t="shared" ref="J320" si="519">J321+J326+J328+J324</f>
        <v>0</v>
      </c>
      <c r="K320" s="6">
        <f t="shared" ref="K320" si="520">K321+K326+K328+K324</f>
        <v>3746.5</v>
      </c>
      <c r="L320" s="6">
        <f>L321+L326+L328+L324</f>
        <v>3746.5</v>
      </c>
      <c r="M320" s="6">
        <f t="shared" ref="M320" si="521">M321+M326+M328+M324</f>
        <v>0</v>
      </c>
      <c r="N320" s="6">
        <f t="shared" ref="N320" si="522">N321+N326+N328+N324</f>
        <v>3746.5</v>
      </c>
    </row>
    <row r="321" spans="1:14" s="57" customFormat="1" ht="15.75" outlineLevel="7" x14ac:dyDescent="0.2">
      <c r="A321" s="43" t="s">
        <v>482</v>
      </c>
      <c r="B321" s="43" t="s">
        <v>518</v>
      </c>
      <c r="C321" s="43" t="s">
        <v>429</v>
      </c>
      <c r="D321" s="43"/>
      <c r="E321" s="10" t="s">
        <v>427</v>
      </c>
      <c r="F321" s="6">
        <f>F322+F323</f>
        <v>9746.5</v>
      </c>
      <c r="G321" s="6">
        <f t="shared" ref="G321:H321" si="523">G322+G323</f>
        <v>0</v>
      </c>
      <c r="H321" s="6">
        <f t="shared" si="523"/>
        <v>9746.5</v>
      </c>
      <c r="I321" s="6">
        <f t="shared" ref="I321:L321" si="524">I322+I323</f>
        <v>3746.5</v>
      </c>
      <c r="J321" s="6">
        <f t="shared" ref="J321" si="525">J322+J323</f>
        <v>0</v>
      </c>
      <c r="K321" s="6">
        <f t="shared" ref="K321" si="526">K322+K323</f>
        <v>3746.5</v>
      </c>
      <c r="L321" s="6">
        <f t="shared" si="524"/>
        <v>3746.5</v>
      </c>
      <c r="M321" s="6">
        <f t="shared" ref="M321" si="527">M322+M323</f>
        <v>0</v>
      </c>
      <c r="N321" s="6">
        <f t="shared" ref="N321" si="528">N322+N323</f>
        <v>3746.5</v>
      </c>
    </row>
    <row r="322" spans="1:14" ht="31.5" outlineLevel="7" x14ac:dyDescent="0.2">
      <c r="A322" s="44" t="s">
        <v>482</v>
      </c>
      <c r="B322" s="44" t="s">
        <v>518</v>
      </c>
      <c r="C322" s="44" t="s">
        <v>429</v>
      </c>
      <c r="D322" s="44" t="s">
        <v>65</v>
      </c>
      <c r="E322" s="13" t="s">
        <v>422</v>
      </c>
      <c r="F322" s="7">
        <v>7000</v>
      </c>
      <c r="G322" s="7"/>
      <c r="H322" s="7">
        <f>SUM(F322:G322)</f>
        <v>7000</v>
      </c>
      <c r="I322" s="7"/>
      <c r="J322" s="7"/>
      <c r="K322" s="7">
        <f>SUM(I322:J322)</f>
        <v>0</v>
      </c>
      <c r="L322" s="7"/>
      <c r="M322" s="7"/>
      <c r="N322" s="7">
        <f>SUM(L322:M322)</f>
        <v>0</v>
      </c>
    </row>
    <row r="323" spans="1:14" ht="15.75" outlineLevel="7" x14ac:dyDescent="0.2">
      <c r="A323" s="44" t="s">
        <v>482</v>
      </c>
      <c r="B323" s="44" t="s">
        <v>518</v>
      </c>
      <c r="C323" s="44" t="s">
        <v>429</v>
      </c>
      <c r="D323" s="44" t="s">
        <v>15</v>
      </c>
      <c r="E323" s="11" t="s">
        <v>16</v>
      </c>
      <c r="F323" s="7">
        <v>2746.5</v>
      </c>
      <c r="G323" s="7"/>
      <c r="H323" s="7">
        <f>SUM(F323:G323)</f>
        <v>2746.5</v>
      </c>
      <c r="I323" s="7">
        <v>3746.5</v>
      </c>
      <c r="J323" s="7"/>
      <c r="K323" s="7">
        <f>SUM(I323:J323)</f>
        <v>3746.5</v>
      </c>
      <c r="L323" s="7">
        <v>3746.5</v>
      </c>
      <c r="M323" s="7"/>
      <c r="N323" s="7">
        <f>SUM(L323:M323)</f>
        <v>3746.5</v>
      </c>
    </row>
    <row r="324" spans="1:14" s="57" customFormat="1" ht="31.5" outlineLevel="7" x14ac:dyDescent="0.2">
      <c r="A324" s="43" t="s">
        <v>482</v>
      </c>
      <c r="B324" s="43" t="s">
        <v>518</v>
      </c>
      <c r="C324" s="43" t="s">
        <v>740</v>
      </c>
      <c r="D324" s="43"/>
      <c r="E324" s="10" t="s">
        <v>842</v>
      </c>
      <c r="F324" s="6">
        <f>F325</f>
        <v>166847</v>
      </c>
      <c r="G324" s="6">
        <f t="shared" ref="G324:H324" si="529">G325</f>
        <v>0</v>
      </c>
      <c r="H324" s="6">
        <f t="shared" si="529"/>
        <v>166847</v>
      </c>
      <c r="I324" s="6"/>
      <c r="J324" s="6">
        <f t="shared" ref="J324" si="530">J325</f>
        <v>0</v>
      </c>
      <c r="K324" s="6">
        <f t="shared" ref="K324" si="531">K325</f>
        <v>0</v>
      </c>
      <c r="L324" s="6"/>
      <c r="M324" s="6">
        <f t="shared" ref="M324" si="532">M325</f>
        <v>0</v>
      </c>
      <c r="N324" s="6">
        <f t="shared" ref="N324" si="533">N325</f>
        <v>0</v>
      </c>
    </row>
    <row r="325" spans="1:14" ht="31.5" outlineLevel="7" x14ac:dyDescent="0.2">
      <c r="A325" s="44" t="s">
        <v>482</v>
      </c>
      <c r="B325" s="44" t="s">
        <v>518</v>
      </c>
      <c r="C325" s="44" t="s">
        <v>740</v>
      </c>
      <c r="D325" s="44" t="s">
        <v>15</v>
      </c>
      <c r="E325" s="13" t="s">
        <v>422</v>
      </c>
      <c r="F325" s="7">
        <v>166847</v>
      </c>
      <c r="G325" s="7"/>
      <c r="H325" s="7">
        <f>SUM(F325:G325)</f>
        <v>166847</v>
      </c>
      <c r="I325" s="7"/>
      <c r="J325" s="7"/>
      <c r="K325" s="7">
        <f>SUM(I325:J325)</f>
        <v>0</v>
      </c>
      <c r="L325" s="7"/>
      <c r="M325" s="7"/>
      <c r="N325" s="7">
        <f>SUM(L325:M325)</f>
        <v>0</v>
      </c>
    </row>
    <row r="326" spans="1:14" s="57" customFormat="1" ht="31.5" outlineLevel="7" x14ac:dyDescent="0.2">
      <c r="A326" s="43" t="s">
        <v>482</v>
      </c>
      <c r="B326" s="43" t="s">
        <v>518</v>
      </c>
      <c r="C326" s="43" t="s">
        <v>739</v>
      </c>
      <c r="D326" s="43"/>
      <c r="E326" s="10" t="s">
        <v>653</v>
      </c>
      <c r="F326" s="6">
        <f>F327</f>
        <v>18520</v>
      </c>
      <c r="G326" s="6">
        <f t="shared" ref="G326:H326" si="534">G327</f>
        <v>0</v>
      </c>
      <c r="H326" s="6">
        <f t="shared" si="534"/>
        <v>18520</v>
      </c>
      <c r="I326" s="6"/>
      <c r="J326" s="6">
        <f t="shared" ref="J326" si="535">J327</f>
        <v>0</v>
      </c>
      <c r="K326" s="6">
        <f t="shared" ref="K326" si="536">K327</f>
        <v>0</v>
      </c>
      <c r="L326" s="6"/>
      <c r="M326" s="6">
        <f t="shared" ref="M326" si="537">M327</f>
        <v>0</v>
      </c>
      <c r="N326" s="6">
        <f t="shared" ref="N326" si="538">N327</f>
        <v>0</v>
      </c>
    </row>
    <row r="327" spans="1:14" ht="31.5" outlineLevel="7" x14ac:dyDescent="0.2">
      <c r="A327" s="44" t="s">
        <v>482</v>
      </c>
      <c r="B327" s="44" t="s">
        <v>518</v>
      </c>
      <c r="C327" s="44" t="s">
        <v>739</v>
      </c>
      <c r="D327" s="44" t="s">
        <v>15</v>
      </c>
      <c r="E327" s="13" t="s">
        <v>422</v>
      </c>
      <c r="F327" s="7">
        <v>18520</v>
      </c>
      <c r="G327" s="7"/>
      <c r="H327" s="7">
        <f>SUM(F327:G327)</f>
        <v>18520</v>
      </c>
      <c r="I327" s="7"/>
      <c r="J327" s="7"/>
      <c r="K327" s="7">
        <f>SUM(I327:J327)</f>
        <v>0</v>
      </c>
      <c r="L327" s="7"/>
      <c r="M327" s="7"/>
      <c r="N327" s="7">
        <f>SUM(L327:M327)</f>
        <v>0</v>
      </c>
    </row>
    <row r="328" spans="1:14" s="57" customFormat="1" ht="31.5" outlineLevel="7" x14ac:dyDescent="0.2">
      <c r="A328" s="43" t="s">
        <v>482</v>
      </c>
      <c r="B328" s="43" t="s">
        <v>518</v>
      </c>
      <c r="C328" s="43" t="s">
        <v>739</v>
      </c>
      <c r="D328" s="43"/>
      <c r="E328" s="10" t="s">
        <v>703</v>
      </c>
      <c r="F328" s="6">
        <f>F329</f>
        <v>37095.65</v>
      </c>
      <c r="G328" s="6">
        <f t="shared" ref="G328:H328" si="539">G329</f>
        <v>0</v>
      </c>
      <c r="H328" s="6">
        <f t="shared" si="539"/>
        <v>37095.65</v>
      </c>
      <c r="I328" s="6"/>
      <c r="J328" s="6">
        <f t="shared" ref="J328" si="540">J329</f>
        <v>0</v>
      </c>
      <c r="K328" s="6">
        <f t="shared" ref="K328" si="541">K329</f>
        <v>0</v>
      </c>
      <c r="L328" s="6"/>
      <c r="M328" s="6">
        <f t="shared" ref="M328" si="542">M329</f>
        <v>0</v>
      </c>
      <c r="N328" s="6">
        <f t="shared" ref="N328" si="543">N329</f>
        <v>0</v>
      </c>
    </row>
    <row r="329" spans="1:14" ht="31.5" outlineLevel="7" x14ac:dyDescent="0.2">
      <c r="A329" s="44" t="s">
        <v>482</v>
      </c>
      <c r="B329" s="44" t="s">
        <v>518</v>
      </c>
      <c r="C329" s="44" t="s">
        <v>739</v>
      </c>
      <c r="D329" s="44" t="s">
        <v>15</v>
      </c>
      <c r="E329" s="13" t="s">
        <v>422</v>
      </c>
      <c r="F329" s="7">
        <v>37095.65</v>
      </c>
      <c r="G329" s="7"/>
      <c r="H329" s="7">
        <f>SUM(F329:G329)</f>
        <v>37095.65</v>
      </c>
      <c r="I329" s="7"/>
      <c r="J329" s="7"/>
      <c r="K329" s="7">
        <f>SUM(I329:J329)</f>
        <v>0</v>
      </c>
      <c r="L329" s="7"/>
      <c r="M329" s="7"/>
      <c r="N329" s="7">
        <f>SUM(L329:M329)</f>
        <v>0</v>
      </c>
    </row>
    <row r="330" spans="1:14" s="57" customFormat="1" ht="15.75" outlineLevel="7" x14ac:dyDescent="0.2">
      <c r="A330" s="43" t="s">
        <v>482</v>
      </c>
      <c r="B330" s="43" t="s">
        <v>518</v>
      </c>
      <c r="C330" s="43" t="s">
        <v>454</v>
      </c>
      <c r="D330" s="43"/>
      <c r="E330" s="10" t="s">
        <v>193</v>
      </c>
      <c r="F330" s="6">
        <f>F331</f>
        <v>208.36588</v>
      </c>
      <c r="G330" s="6">
        <f t="shared" ref="G330:H331" si="544">G331</f>
        <v>0</v>
      </c>
      <c r="H330" s="6">
        <f t="shared" si="544"/>
        <v>208.36588</v>
      </c>
      <c r="I330" s="6">
        <f t="shared" ref="I330:L331" si="545">I331</f>
        <v>202.43949000000001</v>
      </c>
      <c r="J330" s="6">
        <f t="shared" ref="J330:J331" si="546">J331</f>
        <v>0</v>
      </c>
      <c r="K330" s="6">
        <f t="shared" ref="K330:K331" si="547">K331</f>
        <v>202.43949000000001</v>
      </c>
      <c r="L330" s="6">
        <f t="shared" si="545"/>
        <v>0</v>
      </c>
      <c r="M330" s="6">
        <f t="shared" ref="M330:M331" si="548">M331</f>
        <v>0</v>
      </c>
      <c r="N330" s="6">
        <f t="shared" ref="N330:N331" si="549">N331</f>
        <v>0</v>
      </c>
    </row>
    <row r="331" spans="1:14" s="57" customFormat="1" ht="31.5" outlineLevel="7" x14ac:dyDescent="0.2">
      <c r="A331" s="43" t="s">
        <v>482</v>
      </c>
      <c r="B331" s="43" t="s">
        <v>518</v>
      </c>
      <c r="C331" s="43" t="s">
        <v>713</v>
      </c>
      <c r="D331" s="43"/>
      <c r="E331" s="10" t="s">
        <v>712</v>
      </c>
      <c r="F331" s="6">
        <f>F332</f>
        <v>208.36588</v>
      </c>
      <c r="G331" s="6">
        <f t="shared" si="544"/>
        <v>0</v>
      </c>
      <c r="H331" s="6">
        <f t="shared" si="544"/>
        <v>208.36588</v>
      </c>
      <c r="I331" s="6">
        <f t="shared" si="545"/>
        <v>202.43949000000001</v>
      </c>
      <c r="J331" s="6">
        <f t="shared" si="546"/>
        <v>0</v>
      </c>
      <c r="K331" s="6">
        <f t="shared" si="547"/>
        <v>202.43949000000001</v>
      </c>
      <c r="L331" s="6">
        <f t="shared" si="545"/>
        <v>0</v>
      </c>
      <c r="M331" s="6">
        <f t="shared" si="548"/>
        <v>0</v>
      </c>
      <c r="N331" s="6">
        <f t="shared" si="549"/>
        <v>0</v>
      </c>
    </row>
    <row r="332" spans="1:14" ht="15.75" outlineLevel="7" x14ac:dyDescent="0.2">
      <c r="A332" s="44" t="s">
        <v>482</v>
      </c>
      <c r="B332" s="44" t="s">
        <v>518</v>
      </c>
      <c r="C332" s="44" t="s">
        <v>713</v>
      </c>
      <c r="D332" s="42" t="s">
        <v>109</v>
      </c>
      <c r="E332" s="22" t="s">
        <v>110</v>
      </c>
      <c r="F332" s="7">
        <f>F334+F335+F336</f>
        <v>208.36588</v>
      </c>
      <c r="G332" s="7">
        <f t="shared" ref="G332:H332" si="550">G334+G335+G336</f>
        <v>0</v>
      </c>
      <c r="H332" s="7">
        <f t="shared" si="550"/>
        <v>208.36588</v>
      </c>
      <c r="I332" s="7">
        <f t="shared" ref="I332:L332" si="551">I334+I335+I336</f>
        <v>202.43949000000001</v>
      </c>
      <c r="J332" s="7">
        <f t="shared" si="551"/>
        <v>0</v>
      </c>
      <c r="K332" s="7">
        <f t="shared" si="551"/>
        <v>202.43949000000001</v>
      </c>
      <c r="L332" s="7">
        <f t="shared" si="551"/>
        <v>0</v>
      </c>
      <c r="M332" s="7">
        <f t="shared" ref="M332:N332" si="552">M334+M335+M336</f>
        <v>0</v>
      </c>
      <c r="N332" s="7">
        <f t="shared" si="552"/>
        <v>0</v>
      </c>
    </row>
    <row r="333" spans="1:14" ht="15.75" outlineLevel="7" x14ac:dyDescent="0.2">
      <c r="A333" s="44"/>
      <c r="B333" s="44"/>
      <c r="C333" s="44"/>
      <c r="D333" s="44"/>
      <c r="E333" s="140" t="s">
        <v>438</v>
      </c>
      <c r="F333" s="7"/>
      <c r="G333" s="7"/>
      <c r="H333" s="7"/>
      <c r="I333" s="7"/>
      <c r="J333" s="7"/>
      <c r="K333" s="7"/>
      <c r="L333" s="7"/>
      <c r="M333" s="7"/>
      <c r="N333" s="7"/>
    </row>
    <row r="334" spans="1:14" ht="31.5" outlineLevel="7" x14ac:dyDescent="0.2">
      <c r="A334" s="44"/>
      <c r="B334" s="44"/>
      <c r="C334" s="44"/>
      <c r="D334" s="44"/>
      <c r="E334" s="13" t="s">
        <v>714</v>
      </c>
      <c r="F334" s="7">
        <v>208.36588</v>
      </c>
      <c r="G334" s="7"/>
      <c r="H334" s="7">
        <f>SUM(F334:G334)</f>
        <v>208.36588</v>
      </c>
      <c r="I334" s="7"/>
      <c r="J334" s="7"/>
      <c r="K334" s="7">
        <f>SUM(I334:J334)</f>
        <v>0</v>
      </c>
      <c r="L334" s="7"/>
      <c r="M334" s="7"/>
      <c r="N334" s="7">
        <f>SUM(L334:M334)</f>
        <v>0</v>
      </c>
    </row>
    <row r="335" spans="1:14" ht="31.5" outlineLevel="7" x14ac:dyDescent="0.2">
      <c r="A335" s="44"/>
      <c r="B335" s="44"/>
      <c r="C335" s="44"/>
      <c r="D335" s="44"/>
      <c r="E335" s="13" t="s">
        <v>715</v>
      </c>
      <c r="F335" s="7"/>
      <c r="G335" s="7"/>
      <c r="H335" s="7"/>
      <c r="I335" s="7">
        <v>84.09836</v>
      </c>
      <c r="J335" s="7"/>
      <c r="K335" s="7">
        <f t="shared" ref="K335:K336" si="553">SUM(I335:J335)</f>
        <v>84.09836</v>
      </c>
      <c r="L335" s="7"/>
      <c r="M335" s="7"/>
      <c r="N335" s="7">
        <f t="shared" ref="N335:N336" si="554">SUM(L335:M335)</f>
        <v>0</v>
      </c>
    </row>
    <row r="336" spans="1:14" ht="31.5" outlineLevel="7" x14ac:dyDescent="0.2">
      <c r="A336" s="44"/>
      <c r="B336" s="44"/>
      <c r="C336" s="44"/>
      <c r="D336" s="44"/>
      <c r="E336" s="13" t="s">
        <v>716</v>
      </c>
      <c r="F336" s="7"/>
      <c r="G336" s="7"/>
      <c r="H336" s="7"/>
      <c r="I336" s="7">
        <v>118.34113000000001</v>
      </c>
      <c r="J336" s="7"/>
      <c r="K336" s="7">
        <f t="shared" si="553"/>
        <v>118.34113000000001</v>
      </c>
      <c r="L336" s="7"/>
      <c r="M336" s="7"/>
      <c r="N336" s="7">
        <f t="shared" si="554"/>
        <v>0</v>
      </c>
    </row>
    <row r="337" spans="1:14" ht="31.5" outlineLevel="7" x14ac:dyDescent="0.2">
      <c r="A337" s="43" t="s">
        <v>482</v>
      </c>
      <c r="B337" s="43" t="s">
        <v>518</v>
      </c>
      <c r="C337" s="43" t="s">
        <v>717</v>
      </c>
      <c r="D337" s="44"/>
      <c r="E337" s="10" t="s">
        <v>711</v>
      </c>
      <c r="F337" s="6"/>
      <c r="G337" s="6"/>
      <c r="H337" s="6"/>
      <c r="I337" s="6">
        <f t="shared" ref="I337:K337" si="555">I338+I340</f>
        <v>7999.7259999999997</v>
      </c>
      <c r="J337" s="6">
        <f t="shared" si="555"/>
        <v>0</v>
      </c>
      <c r="K337" s="6">
        <f t="shared" si="555"/>
        <v>7999.7259999999997</v>
      </c>
      <c r="L337" s="6"/>
      <c r="M337" s="6">
        <f t="shared" ref="M337:N337" si="556">M338+M340</f>
        <v>0</v>
      </c>
      <c r="N337" s="6">
        <f t="shared" si="556"/>
        <v>0</v>
      </c>
    </row>
    <row r="338" spans="1:14" ht="31.5" outlineLevel="7" x14ac:dyDescent="0.2">
      <c r="A338" s="43" t="s">
        <v>482</v>
      </c>
      <c r="B338" s="43" t="s">
        <v>518</v>
      </c>
      <c r="C338" s="43" t="s">
        <v>719</v>
      </c>
      <c r="D338" s="43"/>
      <c r="E338" s="10" t="s">
        <v>880</v>
      </c>
      <c r="F338" s="6"/>
      <c r="G338" s="6"/>
      <c r="H338" s="6"/>
      <c r="I338" s="6">
        <f t="shared" ref="I338:N338" si="557">I339</f>
        <v>1999.9314999999999</v>
      </c>
      <c r="J338" s="6">
        <f t="shared" si="557"/>
        <v>0</v>
      </c>
      <c r="K338" s="6">
        <f t="shared" si="557"/>
        <v>1999.9314999999999</v>
      </c>
      <c r="L338" s="6"/>
      <c r="M338" s="6">
        <f t="shared" si="557"/>
        <v>0</v>
      </c>
      <c r="N338" s="6">
        <f t="shared" si="557"/>
        <v>0</v>
      </c>
    </row>
    <row r="339" spans="1:14" ht="31.5" outlineLevel="7" x14ac:dyDescent="0.2">
      <c r="A339" s="44" t="s">
        <v>482</v>
      </c>
      <c r="B339" s="44" t="s">
        <v>518</v>
      </c>
      <c r="C339" s="44" t="s">
        <v>719</v>
      </c>
      <c r="D339" s="44" t="s">
        <v>65</v>
      </c>
      <c r="E339" s="11" t="s">
        <v>66</v>
      </c>
      <c r="F339" s="7"/>
      <c r="G339" s="7"/>
      <c r="H339" s="7"/>
      <c r="I339" s="7">
        <v>1999.9314999999999</v>
      </c>
      <c r="J339" s="7"/>
      <c r="K339" s="7">
        <f t="shared" ref="K339" si="558">SUM(I339:J339)</f>
        <v>1999.9314999999999</v>
      </c>
      <c r="L339" s="7"/>
      <c r="M339" s="7"/>
      <c r="N339" s="7">
        <f t="shared" ref="N339" si="559">SUM(L339:M339)</f>
        <v>0</v>
      </c>
    </row>
    <row r="340" spans="1:14" ht="36" customHeight="1" outlineLevel="7" x14ac:dyDescent="0.2">
      <c r="A340" s="43" t="s">
        <v>482</v>
      </c>
      <c r="B340" s="43" t="s">
        <v>518</v>
      </c>
      <c r="C340" s="43" t="s">
        <v>719</v>
      </c>
      <c r="D340" s="44"/>
      <c r="E340" s="10" t="s">
        <v>879</v>
      </c>
      <c r="F340" s="6"/>
      <c r="G340" s="6"/>
      <c r="H340" s="6"/>
      <c r="I340" s="6">
        <f t="shared" ref="I340:N340" si="560">I341</f>
        <v>5999.7945</v>
      </c>
      <c r="J340" s="6">
        <f t="shared" si="560"/>
        <v>0</v>
      </c>
      <c r="K340" s="6">
        <f t="shared" si="560"/>
        <v>5999.7945</v>
      </c>
      <c r="L340" s="6"/>
      <c r="M340" s="6">
        <f t="shared" si="560"/>
        <v>0</v>
      </c>
      <c r="N340" s="6">
        <f t="shared" si="560"/>
        <v>0</v>
      </c>
    </row>
    <row r="341" spans="1:14" ht="31.5" outlineLevel="7" x14ac:dyDescent="0.2">
      <c r="A341" s="44" t="s">
        <v>482</v>
      </c>
      <c r="B341" s="44" t="s">
        <v>518</v>
      </c>
      <c r="C341" s="44" t="s">
        <v>719</v>
      </c>
      <c r="D341" s="44" t="s">
        <v>65</v>
      </c>
      <c r="E341" s="11" t="s">
        <v>66</v>
      </c>
      <c r="F341" s="7"/>
      <c r="G341" s="7"/>
      <c r="H341" s="7"/>
      <c r="I341" s="7">
        <v>5999.7945</v>
      </c>
      <c r="J341" s="7"/>
      <c r="K341" s="7">
        <f t="shared" ref="K341" si="561">SUM(I341:J341)</f>
        <v>5999.7945</v>
      </c>
      <c r="L341" s="7"/>
      <c r="M341" s="7"/>
      <c r="N341" s="7">
        <f t="shared" ref="N341" si="562">SUM(L341:M341)</f>
        <v>0</v>
      </c>
    </row>
    <row r="342" spans="1:14" ht="15.75" outlineLevel="1" x14ac:dyDescent="0.2">
      <c r="A342" s="43" t="s">
        <v>482</v>
      </c>
      <c r="B342" s="43" t="s">
        <v>520</v>
      </c>
      <c r="C342" s="43"/>
      <c r="D342" s="43"/>
      <c r="E342" s="10" t="s">
        <v>521</v>
      </c>
      <c r="F342" s="6">
        <f>F350+F355+F343</f>
        <v>190374.56153000001</v>
      </c>
      <c r="G342" s="6">
        <f t="shared" ref="G342:N342" si="563">G350+G355+G343</f>
        <v>7582.5859899999996</v>
      </c>
      <c r="H342" s="6">
        <f t="shared" si="563"/>
        <v>197957.14752</v>
      </c>
      <c r="I342" s="6">
        <f t="shared" si="563"/>
        <v>120757.57356</v>
      </c>
      <c r="J342" s="6">
        <f t="shared" si="563"/>
        <v>119.66782000000001</v>
      </c>
      <c r="K342" s="6">
        <f t="shared" si="563"/>
        <v>120877.24138000001</v>
      </c>
      <c r="L342" s="6">
        <f t="shared" si="563"/>
        <v>117276.24056000001</v>
      </c>
      <c r="M342" s="6">
        <f t="shared" si="563"/>
        <v>59.833910000000003</v>
      </c>
      <c r="N342" s="6">
        <f t="shared" si="563"/>
        <v>117336.07447000001</v>
      </c>
    </row>
    <row r="343" spans="1:14" ht="31.5" outlineLevel="7" x14ac:dyDescent="0.2">
      <c r="A343" s="43" t="s">
        <v>482</v>
      </c>
      <c r="B343" s="104" t="s">
        <v>520</v>
      </c>
      <c r="C343" s="43" t="s">
        <v>223</v>
      </c>
      <c r="D343" s="43"/>
      <c r="E343" s="10" t="s">
        <v>224</v>
      </c>
      <c r="F343" s="6">
        <f>F344</f>
        <v>0</v>
      </c>
      <c r="G343" s="6">
        <f t="shared" ref="G343:N344" si="564">G344</f>
        <v>1196.67812</v>
      </c>
      <c r="H343" s="6">
        <f t="shared" si="564"/>
        <v>1196.67812</v>
      </c>
      <c r="I343" s="6">
        <f t="shared" si="564"/>
        <v>0</v>
      </c>
      <c r="J343" s="6">
        <f t="shared" si="564"/>
        <v>119.66782000000001</v>
      </c>
      <c r="K343" s="6">
        <f t="shared" si="564"/>
        <v>119.66782000000001</v>
      </c>
      <c r="L343" s="6">
        <f t="shared" si="564"/>
        <v>0</v>
      </c>
      <c r="M343" s="6">
        <f t="shared" si="564"/>
        <v>59.833910000000003</v>
      </c>
      <c r="N343" s="6">
        <f t="shared" si="564"/>
        <v>59.833910000000003</v>
      </c>
    </row>
    <row r="344" spans="1:14" ht="31.5" outlineLevel="7" x14ac:dyDescent="0.2">
      <c r="A344" s="43" t="s">
        <v>482</v>
      </c>
      <c r="B344" s="104" t="s">
        <v>520</v>
      </c>
      <c r="C344" s="43" t="s">
        <v>225</v>
      </c>
      <c r="D344" s="43"/>
      <c r="E344" s="10" t="s">
        <v>226</v>
      </c>
      <c r="F344" s="6">
        <f>F345</f>
        <v>0</v>
      </c>
      <c r="G344" s="6">
        <f t="shared" si="564"/>
        <v>1196.67812</v>
      </c>
      <c r="H344" s="6">
        <f t="shared" si="564"/>
        <v>1196.67812</v>
      </c>
      <c r="I344" s="6">
        <f t="shared" si="564"/>
        <v>0</v>
      </c>
      <c r="J344" s="6">
        <f t="shared" si="564"/>
        <v>119.66782000000001</v>
      </c>
      <c r="K344" s="6">
        <f t="shared" si="564"/>
        <v>119.66782000000001</v>
      </c>
      <c r="L344" s="6">
        <f t="shared" si="564"/>
        <v>0</v>
      </c>
      <c r="M344" s="6">
        <f t="shared" si="564"/>
        <v>59.833910000000003</v>
      </c>
      <c r="N344" s="6">
        <f t="shared" si="564"/>
        <v>59.833910000000003</v>
      </c>
    </row>
    <row r="345" spans="1:14" ht="31.5" outlineLevel="7" x14ac:dyDescent="0.2">
      <c r="A345" s="43" t="s">
        <v>482</v>
      </c>
      <c r="B345" s="104" t="s">
        <v>520</v>
      </c>
      <c r="C345" s="43" t="s">
        <v>227</v>
      </c>
      <c r="D345" s="43"/>
      <c r="E345" s="10" t="s">
        <v>228</v>
      </c>
      <c r="F345" s="6">
        <f>F346+F348</f>
        <v>0</v>
      </c>
      <c r="G345" s="6">
        <f t="shared" ref="G345:N345" si="565">G346+G348</f>
        <v>1196.67812</v>
      </c>
      <c r="H345" s="6">
        <f t="shared" si="565"/>
        <v>1196.67812</v>
      </c>
      <c r="I345" s="6">
        <f t="shared" si="565"/>
        <v>0</v>
      </c>
      <c r="J345" s="6">
        <f t="shared" si="565"/>
        <v>119.66782000000001</v>
      </c>
      <c r="K345" s="6">
        <f t="shared" si="565"/>
        <v>119.66782000000001</v>
      </c>
      <c r="L345" s="6">
        <f t="shared" si="565"/>
        <v>0</v>
      </c>
      <c r="M345" s="6">
        <f t="shared" si="565"/>
        <v>59.833910000000003</v>
      </c>
      <c r="N345" s="6">
        <f t="shared" si="565"/>
        <v>59.833910000000003</v>
      </c>
    </row>
    <row r="346" spans="1:14" ht="31.5" customHeight="1" outlineLevel="7" x14ac:dyDescent="0.2">
      <c r="A346" s="43" t="s">
        <v>482</v>
      </c>
      <c r="B346" s="194" t="s">
        <v>520</v>
      </c>
      <c r="C346" s="163" t="s">
        <v>726</v>
      </c>
      <c r="D346" s="163"/>
      <c r="E346" s="164" t="s">
        <v>883</v>
      </c>
      <c r="F346" s="6">
        <f>F347</f>
        <v>0</v>
      </c>
      <c r="G346" s="171">
        <f t="shared" ref="G346:N346" si="566">G347</f>
        <v>119.66782000000001</v>
      </c>
      <c r="H346" s="171">
        <f t="shared" si="566"/>
        <v>119.66782000000001</v>
      </c>
      <c r="I346" s="6">
        <f t="shared" si="566"/>
        <v>0</v>
      </c>
      <c r="J346" s="171">
        <f t="shared" si="566"/>
        <v>119.66782000000001</v>
      </c>
      <c r="K346" s="171">
        <f t="shared" si="566"/>
        <v>119.66782000000001</v>
      </c>
      <c r="L346" s="6">
        <f t="shared" si="566"/>
        <v>0</v>
      </c>
      <c r="M346" s="171">
        <f t="shared" si="566"/>
        <v>59.833910000000003</v>
      </c>
      <c r="N346" s="171">
        <f t="shared" si="566"/>
        <v>59.833910000000003</v>
      </c>
    </row>
    <row r="347" spans="1:14" ht="31.5" outlineLevel="7" x14ac:dyDescent="0.2">
      <c r="A347" s="44" t="s">
        <v>482</v>
      </c>
      <c r="B347" s="195" t="s">
        <v>520</v>
      </c>
      <c r="C347" s="44" t="s">
        <v>726</v>
      </c>
      <c r="D347" s="44" t="s">
        <v>65</v>
      </c>
      <c r="E347" s="11" t="s">
        <v>66</v>
      </c>
      <c r="F347" s="7"/>
      <c r="G347" s="162">
        <v>119.66782000000001</v>
      </c>
      <c r="H347" s="162">
        <f>SUM(F347:G347)</f>
        <v>119.66782000000001</v>
      </c>
      <c r="I347" s="7"/>
      <c r="J347" s="162">
        <v>119.66782000000001</v>
      </c>
      <c r="K347" s="162">
        <f>SUM(I347:J347)</f>
        <v>119.66782000000001</v>
      </c>
      <c r="L347" s="7"/>
      <c r="M347" s="162">
        <v>59.833910000000003</v>
      </c>
      <c r="N347" s="162">
        <f>SUM(L347:M347)</f>
        <v>59.833910000000003</v>
      </c>
    </row>
    <row r="348" spans="1:14" ht="31.5" outlineLevel="7" x14ac:dyDescent="0.2">
      <c r="A348" s="43" t="s">
        <v>482</v>
      </c>
      <c r="B348" s="194" t="s">
        <v>520</v>
      </c>
      <c r="C348" s="163" t="s">
        <v>726</v>
      </c>
      <c r="D348" s="163"/>
      <c r="E348" s="164" t="s">
        <v>884</v>
      </c>
      <c r="F348" s="6">
        <f>F349</f>
        <v>0</v>
      </c>
      <c r="G348" s="171">
        <f t="shared" ref="G348:H348" si="567">G349</f>
        <v>1077.0102999999999</v>
      </c>
      <c r="H348" s="171">
        <f t="shared" si="567"/>
        <v>1077.0102999999999</v>
      </c>
      <c r="I348" s="6"/>
      <c r="J348" s="171">
        <f t="shared" ref="J348:K348" si="568">J349</f>
        <v>0</v>
      </c>
      <c r="K348" s="171">
        <f t="shared" si="568"/>
        <v>0</v>
      </c>
      <c r="L348" s="6"/>
      <c r="M348" s="171">
        <f t="shared" ref="M348:N348" si="569">M349</f>
        <v>0</v>
      </c>
      <c r="N348" s="171">
        <f t="shared" si="569"/>
        <v>0</v>
      </c>
    </row>
    <row r="349" spans="1:14" ht="31.5" outlineLevel="7" x14ac:dyDescent="0.2">
      <c r="A349" s="44" t="s">
        <v>482</v>
      </c>
      <c r="B349" s="195" t="s">
        <v>520</v>
      </c>
      <c r="C349" s="44" t="s">
        <v>726</v>
      </c>
      <c r="D349" s="44" t="s">
        <v>65</v>
      </c>
      <c r="E349" s="11" t="s">
        <v>66</v>
      </c>
      <c r="F349" s="7"/>
      <c r="G349" s="162">
        <v>1077.0102999999999</v>
      </c>
      <c r="H349" s="162">
        <f>SUM(F349:G349)</f>
        <v>1077.0102999999999</v>
      </c>
      <c r="I349" s="6"/>
      <c r="J349" s="162"/>
      <c r="K349" s="162">
        <f>SUM(I349:J349)</f>
        <v>0</v>
      </c>
      <c r="L349" s="6"/>
      <c r="M349" s="162"/>
      <c r="N349" s="162">
        <f>SUM(L349:M349)</f>
        <v>0</v>
      </c>
    </row>
    <row r="350" spans="1:14" ht="31.5" outlineLevel="2" x14ac:dyDescent="0.2">
      <c r="A350" s="43" t="s">
        <v>482</v>
      </c>
      <c r="B350" s="43" t="s">
        <v>520</v>
      </c>
      <c r="C350" s="43" t="s">
        <v>49</v>
      </c>
      <c r="D350" s="43"/>
      <c r="E350" s="10" t="s">
        <v>50</v>
      </c>
      <c r="F350" s="6">
        <f t="shared" ref="F350:N353" si="570">F351</f>
        <v>37.700000000000003</v>
      </c>
      <c r="G350" s="6">
        <f t="shared" si="570"/>
        <v>0</v>
      </c>
      <c r="H350" s="6">
        <f t="shared" si="570"/>
        <v>37.700000000000003</v>
      </c>
      <c r="I350" s="6">
        <f t="shared" ref="I350:I353" si="571">I351</f>
        <v>37.700000000000003</v>
      </c>
      <c r="J350" s="6">
        <f t="shared" si="570"/>
        <v>0</v>
      </c>
      <c r="K350" s="6">
        <f t="shared" si="570"/>
        <v>37.700000000000003</v>
      </c>
      <c r="L350" s="6">
        <f t="shared" ref="L350:L353" si="572">L351</f>
        <v>37.700000000000003</v>
      </c>
      <c r="M350" s="6">
        <f t="shared" si="570"/>
        <v>0</v>
      </c>
      <c r="N350" s="6">
        <f t="shared" si="570"/>
        <v>37.700000000000003</v>
      </c>
    </row>
    <row r="351" spans="1:14" ht="18.75" customHeight="1" outlineLevel="3" x14ac:dyDescent="0.2">
      <c r="A351" s="43" t="s">
        <v>482</v>
      </c>
      <c r="B351" s="43" t="s">
        <v>520</v>
      </c>
      <c r="C351" s="43" t="s">
        <v>51</v>
      </c>
      <c r="D351" s="43"/>
      <c r="E351" s="10" t="s">
        <v>52</v>
      </c>
      <c r="F351" s="6">
        <f t="shared" si="570"/>
        <v>37.700000000000003</v>
      </c>
      <c r="G351" s="6">
        <f t="shared" si="570"/>
        <v>0</v>
      </c>
      <c r="H351" s="6">
        <f t="shared" si="570"/>
        <v>37.700000000000003</v>
      </c>
      <c r="I351" s="6">
        <f t="shared" si="571"/>
        <v>37.700000000000003</v>
      </c>
      <c r="J351" s="6">
        <f t="shared" si="570"/>
        <v>0</v>
      </c>
      <c r="K351" s="6">
        <f t="shared" si="570"/>
        <v>37.700000000000003</v>
      </c>
      <c r="L351" s="6">
        <f t="shared" si="572"/>
        <v>37.700000000000003</v>
      </c>
      <c r="M351" s="6">
        <f t="shared" si="570"/>
        <v>0</v>
      </c>
      <c r="N351" s="6">
        <f t="shared" si="570"/>
        <v>37.700000000000003</v>
      </c>
    </row>
    <row r="352" spans="1:14" ht="18" customHeight="1" outlineLevel="4" x14ac:dyDescent="0.2">
      <c r="A352" s="43" t="s">
        <v>482</v>
      </c>
      <c r="B352" s="43" t="s">
        <v>520</v>
      </c>
      <c r="C352" s="43" t="s">
        <v>111</v>
      </c>
      <c r="D352" s="43"/>
      <c r="E352" s="10" t="s">
        <v>112</v>
      </c>
      <c r="F352" s="6">
        <f t="shared" si="570"/>
        <v>37.700000000000003</v>
      </c>
      <c r="G352" s="6">
        <f t="shared" si="570"/>
        <v>0</v>
      </c>
      <c r="H352" s="6">
        <f t="shared" si="570"/>
        <v>37.700000000000003</v>
      </c>
      <c r="I352" s="6">
        <f t="shared" si="571"/>
        <v>37.700000000000003</v>
      </c>
      <c r="J352" s="6">
        <f t="shared" si="570"/>
        <v>0</v>
      </c>
      <c r="K352" s="6">
        <f t="shared" si="570"/>
        <v>37.700000000000003</v>
      </c>
      <c r="L352" s="6">
        <f t="shared" si="572"/>
        <v>37.700000000000003</v>
      </c>
      <c r="M352" s="6">
        <f t="shared" si="570"/>
        <v>0</v>
      </c>
      <c r="N352" s="6">
        <f t="shared" si="570"/>
        <v>37.700000000000003</v>
      </c>
    </row>
    <row r="353" spans="1:14" ht="31.5" outlineLevel="5" x14ac:dyDescent="0.2">
      <c r="A353" s="43" t="s">
        <v>482</v>
      </c>
      <c r="B353" s="43" t="s">
        <v>520</v>
      </c>
      <c r="C353" s="43" t="s">
        <v>194</v>
      </c>
      <c r="D353" s="43"/>
      <c r="E353" s="10" t="s">
        <v>432</v>
      </c>
      <c r="F353" s="6">
        <f t="shared" si="570"/>
        <v>37.700000000000003</v>
      </c>
      <c r="G353" s="6">
        <f t="shared" si="570"/>
        <v>0</v>
      </c>
      <c r="H353" s="6">
        <f t="shared" si="570"/>
        <v>37.700000000000003</v>
      </c>
      <c r="I353" s="6">
        <f t="shared" si="571"/>
        <v>37.700000000000003</v>
      </c>
      <c r="J353" s="6">
        <f t="shared" si="570"/>
        <v>0</v>
      </c>
      <c r="K353" s="6">
        <f t="shared" si="570"/>
        <v>37.700000000000003</v>
      </c>
      <c r="L353" s="6">
        <f t="shared" si="572"/>
        <v>37.700000000000003</v>
      </c>
      <c r="M353" s="6">
        <f t="shared" si="570"/>
        <v>0</v>
      </c>
      <c r="N353" s="6">
        <f t="shared" si="570"/>
        <v>37.700000000000003</v>
      </c>
    </row>
    <row r="354" spans="1:14" ht="31.5" outlineLevel="7" x14ac:dyDescent="0.2">
      <c r="A354" s="44" t="s">
        <v>482</v>
      </c>
      <c r="B354" s="44" t="s">
        <v>520</v>
      </c>
      <c r="C354" s="44" t="s">
        <v>194</v>
      </c>
      <c r="D354" s="44" t="s">
        <v>65</v>
      </c>
      <c r="E354" s="11" t="s">
        <v>66</v>
      </c>
      <c r="F354" s="7">
        <v>37.700000000000003</v>
      </c>
      <c r="G354" s="7"/>
      <c r="H354" s="7">
        <f>SUM(F354:G354)</f>
        <v>37.700000000000003</v>
      </c>
      <c r="I354" s="7">
        <v>37.700000000000003</v>
      </c>
      <c r="J354" s="7"/>
      <c r="K354" s="7">
        <f>SUM(I354:J354)</f>
        <v>37.700000000000003</v>
      </c>
      <c r="L354" s="7">
        <v>37.700000000000003</v>
      </c>
      <c r="M354" s="7"/>
      <c r="N354" s="7">
        <f>SUM(L354:M354)</f>
        <v>37.700000000000003</v>
      </c>
    </row>
    <row r="355" spans="1:14" ht="31.5" outlineLevel="2" x14ac:dyDescent="0.2">
      <c r="A355" s="43" t="s">
        <v>482</v>
      </c>
      <c r="B355" s="43" t="s">
        <v>520</v>
      </c>
      <c r="C355" s="43" t="s">
        <v>131</v>
      </c>
      <c r="D355" s="43"/>
      <c r="E355" s="10" t="s">
        <v>132</v>
      </c>
      <c r="F355" s="6">
        <f>F356+F394+F403</f>
        <v>190336.86152999999</v>
      </c>
      <c r="G355" s="6">
        <f t="shared" ref="G355:H355" si="573">G356+G394+G403</f>
        <v>6385.90787</v>
      </c>
      <c r="H355" s="6">
        <f t="shared" si="573"/>
        <v>196722.76939999999</v>
      </c>
      <c r="I355" s="6">
        <f>I356+I394+I403</f>
        <v>120719.87356000001</v>
      </c>
      <c r="J355" s="6">
        <f t="shared" ref="J355" si="574">J356+J394+J403</f>
        <v>0</v>
      </c>
      <c r="K355" s="6">
        <f t="shared" ref="K355" si="575">K356+K394+K403</f>
        <v>120719.87356000001</v>
      </c>
      <c r="L355" s="6">
        <f>L356+L394+L403</f>
        <v>117238.54056000001</v>
      </c>
      <c r="M355" s="6">
        <f t="shared" ref="M355" si="576">M356+M394+M403</f>
        <v>0</v>
      </c>
      <c r="N355" s="6">
        <f t="shared" ref="N355" si="577">N356+N394+N403</f>
        <v>117238.54056000001</v>
      </c>
    </row>
    <row r="356" spans="1:14" ht="15.75" outlineLevel="3" x14ac:dyDescent="0.2">
      <c r="A356" s="43" t="s">
        <v>482</v>
      </c>
      <c r="B356" s="43" t="s">
        <v>520</v>
      </c>
      <c r="C356" s="43" t="s">
        <v>133</v>
      </c>
      <c r="D356" s="43"/>
      <c r="E356" s="10" t="s">
        <v>506</v>
      </c>
      <c r="F356" s="6">
        <f>F357+F366+F371+F380+F387</f>
        <v>127811.26152999999</v>
      </c>
      <c r="G356" s="6">
        <f t="shared" ref="G356:H356" si="578">G357+G366+G371+G380+G387</f>
        <v>6385.90787</v>
      </c>
      <c r="H356" s="6">
        <f t="shared" si="578"/>
        <v>134197.16940000001</v>
      </c>
      <c r="I356" s="6">
        <f>I357+I366+I371+I380+I387</f>
        <v>50479.180560000001</v>
      </c>
      <c r="J356" s="6">
        <f t="shared" ref="J356" si="579">J357+J366+J371+J380+J387</f>
        <v>0</v>
      </c>
      <c r="K356" s="6">
        <f t="shared" ref="K356" si="580">K357+K366+K371+K380+K387</f>
        <v>50479.180560000001</v>
      </c>
      <c r="L356" s="6">
        <f>L357+L366+L371+L380+L387</f>
        <v>54712.940560000003</v>
      </c>
      <c r="M356" s="6">
        <f t="shared" ref="M356" si="581">M357+M366+M371+M380+M387</f>
        <v>0</v>
      </c>
      <c r="N356" s="6">
        <f t="shared" ref="N356" si="582">N357+N366+N371+N380+N387</f>
        <v>54712.940560000003</v>
      </c>
    </row>
    <row r="357" spans="1:14" ht="31.5" outlineLevel="4" x14ac:dyDescent="0.2">
      <c r="A357" s="43" t="s">
        <v>482</v>
      </c>
      <c r="B357" s="43" t="s">
        <v>520</v>
      </c>
      <c r="C357" s="43" t="s">
        <v>134</v>
      </c>
      <c r="D357" s="43"/>
      <c r="E357" s="10" t="s">
        <v>135</v>
      </c>
      <c r="F357" s="6">
        <f>F358+F360+F362+F364</f>
        <v>37182.400000000001</v>
      </c>
      <c r="G357" s="6">
        <f t="shared" ref="G357:H357" si="583">G358+G360+G362+G364</f>
        <v>0</v>
      </c>
      <c r="H357" s="6">
        <f t="shared" si="583"/>
        <v>37182.400000000001</v>
      </c>
      <c r="I357" s="6">
        <f t="shared" ref="I357:L357" si="584">I358+I360+I362+I364</f>
        <v>21182.400000000001</v>
      </c>
      <c r="J357" s="6">
        <f t="shared" ref="J357" si="585">J358+J360+J362+J364</f>
        <v>0</v>
      </c>
      <c r="K357" s="6">
        <f t="shared" ref="K357" si="586">K358+K360+K362+K364</f>
        <v>21182.400000000001</v>
      </c>
      <c r="L357" s="6">
        <f t="shared" si="584"/>
        <v>21182.400000000001</v>
      </c>
      <c r="M357" s="6">
        <f t="shared" ref="M357" si="587">M358+M360+M362+M364</f>
        <v>0</v>
      </c>
      <c r="N357" s="6">
        <f t="shared" ref="N357" si="588">N358+N360+N362+N364</f>
        <v>21182.400000000001</v>
      </c>
    </row>
    <row r="358" spans="1:14" ht="15.75" outlineLevel="5" x14ac:dyDescent="0.2">
      <c r="A358" s="43" t="s">
        <v>482</v>
      </c>
      <c r="B358" s="43" t="s">
        <v>520</v>
      </c>
      <c r="C358" s="43" t="s">
        <v>195</v>
      </c>
      <c r="D358" s="43"/>
      <c r="E358" s="10" t="s">
        <v>196</v>
      </c>
      <c r="F358" s="6">
        <f t="shared" ref="F358:N358" si="589">F359</f>
        <v>8433.1</v>
      </c>
      <c r="G358" s="6">
        <f t="shared" si="589"/>
        <v>0</v>
      </c>
      <c r="H358" s="6">
        <f t="shared" si="589"/>
        <v>8433.1</v>
      </c>
      <c r="I358" s="6">
        <f t="shared" ref="I358:L358" si="590">I359</f>
        <v>8433.1</v>
      </c>
      <c r="J358" s="6">
        <f t="shared" si="589"/>
        <v>0</v>
      </c>
      <c r="K358" s="6">
        <f t="shared" si="589"/>
        <v>8433.1</v>
      </c>
      <c r="L358" s="6">
        <f t="shared" si="590"/>
        <v>8433.1</v>
      </c>
      <c r="M358" s="6">
        <f t="shared" si="589"/>
        <v>0</v>
      </c>
      <c r="N358" s="6">
        <f t="shared" si="589"/>
        <v>8433.1</v>
      </c>
    </row>
    <row r="359" spans="1:14" ht="31.5" outlineLevel="7" x14ac:dyDescent="0.2">
      <c r="A359" s="44" t="s">
        <v>482</v>
      </c>
      <c r="B359" s="44" t="s">
        <v>520</v>
      </c>
      <c r="C359" s="44" t="s">
        <v>195</v>
      </c>
      <c r="D359" s="44" t="s">
        <v>65</v>
      </c>
      <c r="E359" s="11" t="s">
        <v>66</v>
      </c>
      <c r="F359" s="7">
        <v>8433.1</v>
      </c>
      <c r="G359" s="7"/>
      <c r="H359" s="7">
        <f>SUM(F359:G359)</f>
        <v>8433.1</v>
      </c>
      <c r="I359" s="7">
        <v>8433.1</v>
      </c>
      <c r="J359" s="7"/>
      <c r="K359" s="7">
        <f>SUM(I359:J359)</f>
        <v>8433.1</v>
      </c>
      <c r="L359" s="7">
        <v>8433.1</v>
      </c>
      <c r="M359" s="7"/>
      <c r="N359" s="7">
        <f>SUM(L359:M359)</f>
        <v>8433.1</v>
      </c>
    </row>
    <row r="360" spans="1:14" ht="15.75" outlineLevel="5" x14ac:dyDescent="0.2">
      <c r="A360" s="43" t="s">
        <v>482</v>
      </c>
      <c r="B360" s="43" t="s">
        <v>520</v>
      </c>
      <c r="C360" s="43" t="s">
        <v>197</v>
      </c>
      <c r="D360" s="43"/>
      <c r="E360" s="10" t="s">
        <v>198</v>
      </c>
      <c r="F360" s="6">
        <f t="shared" ref="F360:N360" si="591">F361</f>
        <v>12749.3</v>
      </c>
      <c r="G360" s="6">
        <f t="shared" si="591"/>
        <v>0</v>
      </c>
      <c r="H360" s="6">
        <f t="shared" si="591"/>
        <v>12749.3</v>
      </c>
      <c r="I360" s="6">
        <f t="shared" si="591"/>
        <v>12749.3</v>
      </c>
      <c r="J360" s="6">
        <f t="shared" si="591"/>
        <v>0</v>
      </c>
      <c r="K360" s="6">
        <f t="shared" si="591"/>
        <v>12749.3</v>
      </c>
      <c r="L360" s="6">
        <f>L361</f>
        <v>12749.3</v>
      </c>
      <c r="M360" s="6">
        <f t="shared" si="591"/>
        <v>0</v>
      </c>
      <c r="N360" s="6">
        <f t="shared" si="591"/>
        <v>12749.3</v>
      </c>
    </row>
    <row r="361" spans="1:14" ht="31.5" outlineLevel="7" x14ac:dyDescent="0.2">
      <c r="A361" s="44" t="s">
        <v>482</v>
      </c>
      <c r="B361" s="44" t="s">
        <v>520</v>
      </c>
      <c r="C361" s="44" t="s">
        <v>197</v>
      </c>
      <c r="D361" s="44" t="s">
        <v>65</v>
      </c>
      <c r="E361" s="11" t="s">
        <v>66</v>
      </c>
      <c r="F361" s="7">
        <v>12749.3</v>
      </c>
      <c r="G361" s="7"/>
      <c r="H361" s="7">
        <f>SUM(F361:G361)</f>
        <v>12749.3</v>
      </c>
      <c r="I361" s="7">
        <v>12749.3</v>
      </c>
      <c r="J361" s="7"/>
      <c r="K361" s="7">
        <f>SUM(I361:J361)</f>
        <v>12749.3</v>
      </c>
      <c r="L361" s="7">
        <v>12749.3</v>
      </c>
      <c r="M361" s="7"/>
      <c r="N361" s="7">
        <f>SUM(L361:M361)</f>
        <v>12749.3</v>
      </c>
    </row>
    <row r="362" spans="1:14" ht="31.5" outlineLevel="7" x14ac:dyDescent="0.2">
      <c r="A362" s="43" t="s">
        <v>482</v>
      </c>
      <c r="B362" s="43" t="s">
        <v>520</v>
      </c>
      <c r="C362" s="43" t="s">
        <v>722</v>
      </c>
      <c r="D362" s="43"/>
      <c r="E362" s="10" t="s">
        <v>619</v>
      </c>
      <c r="F362" s="6">
        <f>F363</f>
        <v>4000</v>
      </c>
      <c r="G362" s="6">
        <f t="shared" ref="G362:H362" si="592">G363</f>
        <v>0</v>
      </c>
      <c r="H362" s="6">
        <f t="shared" si="592"/>
        <v>4000</v>
      </c>
      <c r="I362" s="6"/>
      <c r="J362" s="6">
        <f t="shared" ref="J362" si="593">J363</f>
        <v>0</v>
      </c>
      <c r="K362" s="6">
        <f t="shared" ref="K362" si="594">K363</f>
        <v>0</v>
      </c>
      <c r="L362" s="6"/>
      <c r="M362" s="6">
        <f t="shared" ref="M362" si="595">M363</f>
        <v>0</v>
      </c>
      <c r="N362" s="6">
        <f t="shared" ref="N362" si="596">N363</f>
        <v>0</v>
      </c>
    </row>
    <row r="363" spans="1:14" ht="31.5" outlineLevel="7" x14ac:dyDescent="0.2">
      <c r="A363" s="44" t="s">
        <v>482</v>
      </c>
      <c r="B363" s="44" t="s">
        <v>520</v>
      </c>
      <c r="C363" s="44" t="s">
        <v>722</v>
      </c>
      <c r="D363" s="44" t="s">
        <v>65</v>
      </c>
      <c r="E363" s="11" t="s">
        <v>66</v>
      </c>
      <c r="F363" s="7">
        <v>4000</v>
      </c>
      <c r="G363" s="7"/>
      <c r="H363" s="7">
        <f>SUM(F363:G363)</f>
        <v>4000</v>
      </c>
      <c r="I363" s="6"/>
      <c r="J363" s="7"/>
      <c r="K363" s="7">
        <f>SUM(I363:J363)</f>
        <v>0</v>
      </c>
      <c r="L363" s="6"/>
      <c r="M363" s="7"/>
      <c r="N363" s="7">
        <f>SUM(L363:M363)</f>
        <v>0</v>
      </c>
    </row>
    <row r="364" spans="1:14" ht="31.5" outlineLevel="7" x14ac:dyDescent="0.2">
      <c r="A364" s="43" t="s">
        <v>482</v>
      </c>
      <c r="B364" s="43" t="s">
        <v>520</v>
      </c>
      <c r="C364" s="43" t="s">
        <v>722</v>
      </c>
      <c r="D364" s="43"/>
      <c r="E364" s="10" t="s">
        <v>618</v>
      </c>
      <c r="F364" s="6">
        <f>F365</f>
        <v>12000</v>
      </c>
      <c r="G364" s="6">
        <f t="shared" ref="G364:H364" si="597">G365</f>
        <v>0</v>
      </c>
      <c r="H364" s="6">
        <f t="shared" si="597"/>
        <v>12000</v>
      </c>
      <c r="I364" s="6"/>
      <c r="J364" s="6">
        <f t="shared" ref="J364" si="598">J365</f>
        <v>0</v>
      </c>
      <c r="K364" s="6">
        <f t="shared" ref="K364" si="599">K365</f>
        <v>0</v>
      </c>
      <c r="L364" s="6"/>
      <c r="M364" s="6">
        <f t="shared" ref="M364" si="600">M365</f>
        <v>0</v>
      </c>
      <c r="N364" s="6">
        <f t="shared" ref="N364" si="601">N365</f>
        <v>0</v>
      </c>
    </row>
    <row r="365" spans="1:14" ht="31.5" outlineLevel="7" x14ac:dyDescent="0.2">
      <c r="A365" s="44" t="s">
        <v>482</v>
      </c>
      <c r="B365" s="44" t="s">
        <v>520</v>
      </c>
      <c r="C365" s="44" t="s">
        <v>722</v>
      </c>
      <c r="D365" s="44" t="s">
        <v>65</v>
      </c>
      <c r="E365" s="11" t="s">
        <v>66</v>
      </c>
      <c r="F365" s="7">
        <v>12000</v>
      </c>
      <c r="G365" s="7"/>
      <c r="H365" s="7">
        <f>SUM(F365:G365)</f>
        <v>12000</v>
      </c>
      <c r="I365" s="7"/>
      <c r="J365" s="7"/>
      <c r="K365" s="7">
        <f>SUM(I365:J365)</f>
        <v>0</v>
      </c>
      <c r="L365" s="7"/>
      <c r="M365" s="7"/>
      <c r="N365" s="7">
        <f>SUM(L365:M365)</f>
        <v>0</v>
      </c>
    </row>
    <row r="366" spans="1:14" ht="31.5" outlineLevel="4" x14ac:dyDescent="0.2">
      <c r="A366" s="43" t="s">
        <v>482</v>
      </c>
      <c r="B366" s="43" t="s">
        <v>520</v>
      </c>
      <c r="C366" s="43" t="s">
        <v>166</v>
      </c>
      <c r="D366" s="43"/>
      <c r="E366" s="10" t="s">
        <v>167</v>
      </c>
      <c r="F366" s="6">
        <f>F367+F369</f>
        <v>1671.3</v>
      </c>
      <c r="G366" s="6">
        <f t="shared" ref="G366:H366" si="602">G367+G369</f>
        <v>0</v>
      </c>
      <c r="H366" s="6">
        <f t="shared" si="602"/>
        <v>1671.3</v>
      </c>
      <c r="I366" s="6">
        <f t="shared" ref="I366:L366" si="603">I367+I369</f>
        <v>1671.3</v>
      </c>
      <c r="J366" s="6">
        <f t="shared" ref="J366" si="604">J367+J369</f>
        <v>0</v>
      </c>
      <c r="K366" s="6">
        <f t="shared" ref="K366" si="605">K367+K369</f>
        <v>1671.3</v>
      </c>
      <c r="L366" s="6">
        <f t="shared" si="603"/>
        <v>1671.3</v>
      </c>
      <c r="M366" s="6">
        <f t="shared" ref="M366" si="606">M367+M369</f>
        <v>0</v>
      </c>
      <c r="N366" s="6">
        <f t="shared" ref="N366" si="607">N367+N369</f>
        <v>1671.3</v>
      </c>
    </row>
    <row r="367" spans="1:14" ht="15.75" outlineLevel="5" x14ac:dyDescent="0.2">
      <c r="A367" s="43" t="s">
        <v>482</v>
      </c>
      <c r="B367" s="43" t="s">
        <v>520</v>
      </c>
      <c r="C367" s="43" t="s">
        <v>199</v>
      </c>
      <c r="D367" s="43"/>
      <c r="E367" s="10" t="s">
        <v>200</v>
      </c>
      <c r="F367" s="6">
        <f t="shared" ref="F367:N367" si="608">F368</f>
        <v>1559.3</v>
      </c>
      <c r="G367" s="6">
        <f t="shared" si="608"/>
        <v>0</v>
      </c>
      <c r="H367" s="6">
        <f t="shared" si="608"/>
        <v>1559.3</v>
      </c>
      <c r="I367" s="6">
        <f t="shared" si="608"/>
        <v>1559.3</v>
      </c>
      <c r="J367" s="6">
        <f t="shared" si="608"/>
        <v>0</v>
      </c>
      <c r="K367" s="6">
        <f t="shared" si="608"/>
        <v>1559.3</v>
      </c>
      <c r="L367" s="6">
        <f t="shared" si="608"/>
        <v>1559.3</v>
      </c>
      <c r="M367" s="6">
        <f t="shared" si="608"/>
        <v>0</v>
      </c>
      <c r="N367" s="6">
        <f t="shared" si="608"/>
        <v>1559.3</v>
      </c>
    </row>
    <row r="368" spans="1:14" ht="31.5" outlineLevel="7" x14ac:dyDescent="0.2">
      <c r="A368" s="44" t="s">
        <v>482</v>
      </c>
      <c r="B368" s="44" t="s">
        <v>520</v>
      </c>
      <c r="C368" s="44" t="s">
        <v>199</v>
      </c>
      <c r="D368" s="44" t="s">
        <v>65</v>
      </c>
      <c r="E368" s="11" t="s">
        <v>66</v>
      </c>
      <c r="F368" s="7">
        <v>1559.3</v>
      </c>
      <c r="G368" s="7"/>
      <c r="H368" s="7">
        <f>SUM(F368:G368)</f>
        <v>1559.3</v>
      </c>
      <c r="I368" s="7">
        <v>1559.3</v>
      </c>
      <c r="J368" s="7"/>
      <c r="K368" s="7">
        <f>SUM(I368:J368)</f>
        <v>1559.3</v>
      </c>
      <c r="L368" s="7">
        <v>1559.3</v>
      </c>
      <c r="M368" s="7"/>
      <c r="N368" s="7">
        <f>SUM(L368:M368)</f>
        <v>1559.3</v>
      </c>
    </row>
    <row r="369" spans="1:14" ht="31.5" outlineLevel="5" x14ac:dyDescent="0.2">
      <c r="A369" s="43" t="s">
        <v>482</v>
      </c>
      <c r="B369" s="43" t="s">
        <v>520</v>
      </c>
      <c r="C369" s="43" t="s">
        <v>201</v>
      </c>
      <c r="D369" s="43"/>
      <c r="E369" s="10" t="s">
        <v>202</v>
      </c>
      <c r="F369" s="6">
        <f t="shared" ref="F369:N369" si="609">F370</f>
        <v>112</v>
      </c>
      <c r="G369" s="6">
        <f t="shared" si="609"/>
        <v>0</v>
      </c>
      <c r="H369" s="6">
        <f t="shared" si="609"/>
        <v>112</v>
      </c>
      <c r="I369" s="6">
        <f t="shared" si="609"/>
        <v>112</v>
      </c>
      <c r="J369" s="6">
        <f t="shared" si="609"/>
        <v>0</v>
      </c>
      <c r="K369" s="6">
        <f t="shared" si="609"/>
        <v>112</v>
      </c>
      <c r="L369" s="6">
        <f t="shared" si="609"/>
        <v>112</v>
      </c>
      <c r="M369" s="6">
        <f t="shared" si="609"/>
        <v>0</v>
      </c>
      <c r="N369" s="6">
        <f t="shared" si="609"/>
        <v>112</v>
      </c>
    </row>
    <row r="370" spans="1:14" ht="31.5" outlineLevel="7" x14ac:dyDescent="0.2">
      <c r="A370" s="44" t="s">
        <v>482</v>
      </c>
      <c r="B370" s="44" t="s">
        <v>520</v>
      </c>
      <c r="C370" s="44" t="s">
        <v>201</v>
      </c>
      <c r="D370" s="44" t="s">
        <v>65</v>
      </c>
      <c r="E370" s="11" t="s">
        <v>66</v>
      </c>
      <c r="F370" s="7">
        <v>112</v>
      </c>
      <c r="G370" s="7"/>
      <c r="H370" s="7">
        <f>SUM(F370:G370)</f>
        <v>112</v>
      </c>
      <c r="I370" s="7">
        <v>112</v>
      </c>
      <c r="J370" s="7"/>
      <c r="K370" s="7">
        <f>SUM(I370:J370)</f>
        <v>112</v>
      </c>
      <c r="L370" s="7">
        <v>112</v>
      </c>
      <c r="M370" s="7"/>
      <c r="N370" s="7">
        <f>SUM(L370:M370)</f>
        <v>112</v>
      </c>
    </row>
    <row r="371" spans="1:14" ht="47.25" outlineLevel="4" x14ac:dyDescent="0.2">
      <c r="A371" s="43" t="s">
        <v>482</v>
      </c>
      <c r="B371" s="43" t="s">
        <v>520</v>
      </c>
      <c r="C371" s="43" t="s">
        <v>203</v>
      </c>
      <c r="D371" s="43"/>
      <c r="E371" s="10" t="s">
        <v>204</v>
      </c>
      <c r="F371" s="6">
        <f>F378+F376+F372+F374</f>
        <v>52815.776409999999</v>
      </c>
      <c r="G371" s="6">
        <f t="shared" ref="G371:H371" si="610">G378+G376+G372+G374</f>
        <v>5.11348</v>
      </c>
      <c r="H371" s="6">
        <f t="shared" si="610"/>
        <v>52820.889889999999</v>
      </c>
      <c r="I371" s="6">
        <f t="shared" ref="I371:L371" si="611">I378+I376+I372+I374</f>
        <v>12721.440559999999</v>
      </c>
      <c r="J371" s="6">
        <f t="shared" ref="J371" si="612">J378+J376+J372+J374</f>
        <v>0</v>
      </c>
      <c r="K371" s="6">
        <f t="shared" ref="K371" si="613">K378+K376+K372+K374</f>
        <v>12721.440559999999</v>
      </c>
      <c r="L371" s="6">
        <f t="shared" si="611"/>
        <v>12721.440559999999</v>
      </c>
      <c r="M371" s="6">
        <f t="shared" ref="M371" si="614">M378+M376+M372+M374</f>
        <v>0</v>
      </c>
      <c r="N371" s="6">
        <f t="shared" ref="N371" si="615">N378+N376+N372+N374</f>
        <v>12721.440559999999</v>
      </c>
    </row>
    <row r="372" spans="1:14" ht="31.5" outlineLevel="4" x14ac:dyDescent="0.2">
      <c r="A372" s="43" t="s">
        <v>482</v>
      </c>
      <c r="B372" s="43" t="s">
        <v>520</v>
      </c>
      <c r="C372" s="43" t="s">
        <v>869</v>
      </c>
      <c r="D372" s="43"/>
      <c r="E372" s="10" t="s">
        <v>619</v>
      </c>
      <c r="F372" s="6">
        <f>F373</f>
        <v>10000</v>
      </c>
      <c r="G372" s="6">
        <f t="shared" ref="G372:H372" si="616">G373</f>
        <v>0</v>
      </c>
      <c r="H372" s="6">
        <f t="shared" si="616"/>
        <v>10000</v>
      </c>
      <c r="I372" s="6"/>
      <c r="J372" s="6">
        <f t="shared" ref="J372" si="617">J373</f>
        <v>0</v>
      </c>
      <c r="K372" s="6">
        <f t="shared" ref="K372" si="618">K373</f>
        <v>0</v>
      </c>
      <c r="L372" s="6"/>
      <c r="M372" s="6">
        <f t="shared" ref="M372" si="619">M373</f>
        <v>0</v>
      </c>
      <c r="N372" s="6">
        <f t="shared" ref="N372" si="620">N373</f>
        <v>0</v>
      </c>
    </row>
    <row r="373" spans="1:14" ht="31.5" outlineLevel="4" x14ac:dyDescent="0.2">
      <c r="A373" s="44" t="s">
        <v>482</v>
      </c>
      <c r="B373" s="44" t="s">
        <v>520</v>
      </c>
      <c r="C373" s="44" t="s">
        <v>869</v>
      </c>
      <c r="D373" s="44" t="s">
        <v>65</v>
      </c>
      <c r="E373" s="11" t="s">
        <v>66</v>
      </c>
      <c r="F373" s="7">
        <v>10000</v>
      </c>
      <c r="G373" s="7"/>
      <c r="H373" s="7">
        <f>SUM(F373:G373)</f>
        <v>10000</v>
      </c>
      <c r="I373" s="6"/>
      <c r="J373" s="7"/>
      <c r="K373" s="7">
        <f>SUM(I373:J373)</f>
        <v>0</v>
      </c>
      <c r="L373" s="6"/>
      <c r="M373" s="7"/>
      <c r="N373" s="7">
        <f>SUM(L373:M373)</f>
        <v>0</v>
      </c>
    </row>
    <row r="374" spans="1:14" ht="31.5" outlineLevel="4" x14ac:dyDescent="0.2">
      <c r="A374" s="43" t="s">
        <v>482</v>
      </c>
      <c r="B374" s="43" t="s">
        <v>520</v>
      </c>
      <c r="C374" s="43" t="s">
        <v>869</v>
      </c>
      <c r="D374" s="43"/>
      <c r="E374" s="10" t="s">
        <v>618</v>
      </c>
      <c r="F374" s="6">
        <f>F375</f>
        <v>30000</v>
      </c>
      <c r="G374" s="6">
        <f t="shared" ref="G374:H374" si="621">G375</f>
        <v>0</v>
      </c>
      <c r="H374" s="6">
        <f t="shared" si="621"/>
        <v>30000</v>
      </c>
      <c r="I374" s="6"/>
      <c r="J374" s="6">
        <f t="shared" ref="J374" si="622">J375</f>
        <v>0</v>
      </c>
      <c r="K374" s="6">
        <f t="shared" ref="K374" si="623">K375</f>
        <v>0</v>
      </c>
      <c r="L374" s="6"/>
      <c r="M374" s="6">
        <f t="shared" ref="M374" si="624">M375</f>
        <v>0</v>
      </c>
      <c r="N374" s="6">
        <f t="shared" ref="N374" si="625">N375</f>
        <v>0</v>
      </c>
    </row>
    <row r="375" spans="1:14" ht="31.5" outlineLevel="4" x14ac:dyDescent="0.2">
      <c r="A375" s="44" t="s">
        <v>482</v>
      </c>
      <c r="B375" s="44" t="s">
        <v>520</v>
      </c>
      <c r="C375" s="44" t="s">
        <v>869</v>
      </c>
      <c r="D375" s="44" t="s">
        <v>65</v>
      </c>
      <c r="E375" s="11" t="s">
        <v>66</v>
      </c>
      <c r="F375" s="7">
        <v>30000</v>
      </c>
      <c r="G375" s="7"/>
      <c r="H375" s="7">
        <f>SUM(F375:G375)</f>
        <v>30000</v>
      </c>
      <c r="I375" s="7"/>
      <c r="J375" s="7"/>
      <c r="K375" s="7">
        <f>SUM(I375:J375)</f>
        <v>0</v>
      </c>
      <c r="L375" s="7"/>
      <c r="M375" s="7"/>
      <c r="N375" s="7">
        <f>SUM(L375:M375)</f>
        <v>0</v>
      </c>
    </row>
    <row r="376" spans="1:14" ht="31.5" customHeight="1" outlineLevel="5" x14ac:dyDescent="0.2">
      <c r="A376" s="43" t="s">
        <v>482</v>
      </c>
      <c r="B376" s="43" t="s">
        <v>520</v>
      </c>
      <c r="C376" s="163" t="s">
        <v>205</v>
      </c>
      <c r="D376" s="163"/>
      <c r="E376" s="164" t="s">
        <v>734</v>
      </c>
      <c r="F376" s="6">
        <f t="shared" ref="F376:N376" si="626">F377</f>
        <v>1281.5764099999999</v>
      </c>
      <c r="G376" s="6">
        <f t="shared" si="626"/>
        <v>0.51348000000000005</v>
      </c>
      <c r="H376" s="6">
        <f t="shared" si="626"/>
        <v>1282.08989</v>
      </c>
      <c r="I376" s="6">
        <f t="shared" si="626"/>
        <v>1272.1405600000001</v>
      </c>
      <c r="J376" s="6">
        <f t="shared" si="626"/>
        <v>0</v>
      </c>
      <c r="K376" s="6">
        <f t="shared" si="626"/>
        <v>1272.1405600000001</v>
      </c>
      <c r="L376" s="6">
        <f t="shared" si="626"/>
        <v>1272.1405600000001</v>
      </c>
      <c r="M376" s="6">
        <f t="shared" si="626"/>
        <v>0</v>
      </c>
      <c r="N376" s="6">
        <f t="shared" si="626"/>
        <v>1272.1405600000001</v>
      </c>
    </row>
    <row r="377" spans="1:14" ht="31.5" outlineLevel="7" x14ac:dyDescent="0.2">
      <c r="A377" s="44" t="s">
        <v>482</v>
      </c>
      <c r="B377" s="44" t="s">
        <v>520</v>
      </c>
      <c r="C377" s="44" t="s">
        <v>205</v>
      </c>
      <c r="D377" s="44" t="s">
        <v>65</v>
      </c>
      <c r="E377" s="11" t="s">
        <v>66</v>
      </c>
      <c r="F377" s="7">
        <v>1281.5764099999999</v>
      </c>
      <c r="G377" s="162">
        <v>0.51348000000000005</v>
      </c>
      <c r="H377" s="162">
        <f>SUM(F377:G377)</f>
        <v>1282.08989</v>
      </c>
      <c r="I377" s="7">
        <v>1272.1405600000001</v>
      </c>
      <c r="J377" s="7"/>
      <c r="K377" s="7">
        <f>SUM(I377:J377)</f>
        <v>1272.1405600000001</v>
      </c>
      <c r="L377" s="7">
        <v>1272.1405600000001</v>
      </c>
      <c r="M377" s="7"/>
      <c r="N377" s="7">
        <f>SUM(L377:M377)</f>
        <v>1272.1405600000001</v>
      </c>
    </row>
    <row r="378" spans="1:14" ht="31.5" customHeight="1" outlineLevel="5" x14ac:dyDescent="0.2">
      <c r="A378" s="43" t="s">
        <v>482</v>
      </c>
      <c r="B378" s="43" t="s">
        <v>520</v>
      </c>
      <c r="C378" s="163" t="s">
        <v>205</v>
      </c>
      <c r="D378" s="163"/>
      <c r="E378" s="164" t="s">
        <v>735</v>
      </c>
      <c r="F378" s="6">
        <f t="shared" ref="F378:N378" si="627">F379</f>
        <v>11534.2</v>
      </c>
      <c r="G378" s="6">
        <f t="shared" si="627"/>
        <v>4.5999999999999996</v>
      </c>
      <c r="H378" s="6">
        <f t="shared" si="627"/>
        <v>11538.800000000001</v>
      </c>
      <c r="I378" s="6">
        <f t="shared" si="627"/>
        <v>11449.3</v>
      </c>
      <c r="J378" s="6">
        <f t="shared" si="627"/>
        <v>0</v>
      </c>
      <c r="K378" s="6">
        <f t="shared" si="627"/>
        <v>11449.3</v>
      </c>
      <c r="L378" s="6">
        <f t="shared" si="627"/>
        <v>11449.3</v>
      </c>
      <c r="M378" s="6">
        <f t="shared" si="627"/>
        <v>0</v>
      </c>
      <c r="N378" s="6">
        <f t="shared" si="627"/>
        <v>11449.3</v>
      </c>
    </row>
    <row r="379" spans="1:14" ht="31.5" outlineLevel="7" x14ac:dyDescent="0.2">
      <c r="A379" s="44" t="s">
        <v>482</v>
      </c>
      <c r="B379" s="44" t="s">
        <v>520</v>
      </c>
      <c r="C379" s="44" t="s">
        <v>205</v>
      </c>
      <c r="D379" s="44" t="s">
        <v>65</v>
      </c>
      <c r="E379" s="11" t="s">
        <v>66</v>
      </c>
      <c r="F379" s="7">
        <v>11534.2</v>
      </c>
      <c r="G379" s="162">
        <v>4.5999999999999996</v>
      </c>
      <c r="H379" s="162">
        <f>SUM(F379:G379)</f>
        <v>11538.800000000001</v>
      </c>
      <c r="I379" s="7">
        <v>11449.3</v>
      </c>
      <c r="J379" s="7"/>
      <c r="K379" s="7">
        <f>SUM(I379:J379)</f>
        <v>11449.3</v>
      </c>
      <c r="L379" s="7">
        <v>11449.3</v>
      </c>
      <c r="M379" s="7"/>
      <c r="N379" s="7">
        <f>SUM(L379:M379)</f>
        <v>11449.3</v>
      </c>
    </row>
    <row r="380" spans="1:14" ht="15.75" outlineLevel="4" x14ac:dyDescent="0.2">
      <c r="A380" s="43" t="s">
        <v>482</v>
      </c>
      <c r="B380" s="43" t="s">
        <v>520</v>
      </c>
      <c r="C380" s="43" t="s">
        <v>206</v>
      </c>
      <c r="D380" s="43"/>
      <c r="E380" s="10" t="s">
        <v>193</v>
      </c>
      <c r="F380" s="6">
        <f>F385+F381+F383</f>
        <v>2582.1229699999999</v>
      </c>
      <c r="G380" s="6">
        <f t="shared" ref="G380:H380" si="628">G385+G381+G383</f>
        <v>0</v>
      </c>
      <c r="H380" s="6">
        <f t="shared" si="628"/>
        <v>2582.1229699999999</v>
      </c>
      <c r="I380" s="6">
        <f t="shared" ref="I380:L380" si="629">I385+I381+I383</f>
        <v>10773.1</v>
      </c>
      <c r="J380" s="6">
        <f t="shared" ref="J380" si="630">J385+J381+J383</f>
        <v>0</v>
      </c>
      <c r="K380" s="6">
        <f t="shared" ref="K380" si="631">K385+K381+K383</f>
        <v>10773.1</v>
      </c>
      <c r="L380" s="6">
        <f t="shared" si="629"/>
        <v>19137.8</v>
      </c>
      <c r="M380" s="6">
        <f t="shared" ref="M380" si="632">M385+M381+M383</f>
        <v>0</v>
      </c>
      <c r="N380" s="6">
        <f t="shared" ref="N380" si="633">N385+N381+N383</f>
        <v>19137.8</v>
      </c>
    </row>
    <row r="381" spans="1:14" ht="31.5" outlineLevel="5" x14ac:dyDescent="0.2">
      <c r="A381" s="43" t="s">
        <v>482</v>
      </c>
      <c r="B381" s="43" t="s">
        <v>520</v>
      </c>
      <c r="C381" s="43" t="s">
        <v>207</v>
      </c>
      <c r="D381" s="43"/>
      <c r="E381" s="10" t="s">
        <v>522</v>
      </c>
      <c r="F381" s="6">
        <f t="shared" ref="F381:N381" si="634">F382</f>
        <v>774.62297000000001</v>
      </c>
      <c r="G381" s="6">
        <f t="shared" si="634"/>
        <v>0</v>
      </c>
      <c r="H381" s="6">
        <f t="shared" si="634"/>
        <v>774.62297000000001</v>
      </c>
      <c r="I381" s="6">
        <f t="shared" si="634"/>
        <v>2486.1</v>
      </c>
      <c r="J381" s="6">
        <f t="shared" si="634"/>
        <v>0</v>
      </c>
      <c r="K381" s="6">
        <f t="shared" si="634"/>
        <v>2486.1</v>
      </c>
      <c r="L381" s="6">
        <f t="shared" si="634"/>
        <v>4208.7</v>
      </c>
      <c r="M381" s="6">
        <f t="shared" si="634"/>
        <v>0</v>
      </c>
      <c r="N381" s="6">
        <f t="shared" si="634"/>
        <v>4208.7</v>
      </c>
    </row>
    <row r="382" spans="1:14" ht="31.5" outlineLevel="7" x14ac:dyDescent="0.2">
      <c r="A382" s="44" t="s">
        <v>482</v>
      </c>
      <c r="B382" s="44" t="s">
        <v>520</v>
      </c>
      <c r="C382" s="44" t="s">
        <v>207</v>
      </c>
      <c r="D382" s="44" t="s">
        <v>65</v>
      </c>
      <c r="E382" s="11" t="s">
        <v>66</v>
      </c>
      <c r="F382" s="7">
        <v>774.62297000000001</v>
      </c>
      <c r="G382" s="7"/>
      <c r="H382" s="7">
        <f>SUM(F382:G382)</f>
        <v>774.62297000000001</v>
      </c>
      <c r="I382" s="7">
        <v>2486.1</v>
      </c>
      <c r="J382" s="7"/>
      <c r="K382" s="7">
        <f>SUM(I382:J382)</f>
        <v>2486.1</v>
      </c>
      <c r="L382" s="7">
        <v>4208.7</v>
      </c>
      <c r="M382" s="7"/>
      <c r="N382" s="7">
        <f>SUM(L382:M382)</f>
        <v>4208.7</v>
      </c>
    </row>
    <row r="383" spans="1:14" ht="31.5" outlineLevel="7" x14ac:dyDescent="0.2">
      <c r="A383" s="43" t="s">
        <v>482</v>
      </c>
      <c r="B383" s="43" t="s">
        <v>520</v>
      </c>
      <c r="C383" s="43" t="s">
        <v>207</v>
      </c>
      <c r="D383" s="43"/>
      <c r="E383" s="10" t="s">
        <v>607</v>
      </c>
      <c r="F383" s="7">
        <v>1717.1</v>
      </c>
      <c r="G383" s="7"/>
      <c r="H383" s="7">
        <f>SUM(F383:G383)</f>
        <v>1717.1</v>
      </c>
      <c r="I383" s="7">
        <v>7872.7</v>
      </c>
      <c r="J383" s="7"/>
      <c r="K383" s="7">
        <f>SUM(I383:J383)</f>
        <v>7872.7</v>
      </c>
      <c r="L383" s="7">
        <v>14182.6</v>
      </c>
      <c r="M383" s="7"/>
      <c r="N383" s="7">
        <f>SUM(L383:M383)</f>
        <v>14182.6</v>
      </c>
    </row>
    <row r="384" spans="1:14" ht="31.5" outlineLevel="7" x14ac:dyDescent="0.2">
      <c r="A384" s="44" t="s">
        <v>482</v>
      </c>
      <c r="B384" s="44" t="s">
        <v>520</v>
      </c>
      <c r="C384" s="44" t="s">
        <v>207</v>
      </c>
      <c r="D384" s="44" t="s">
        <v>65</v>
      </c>
      <c r="E384" s="11" t="s">
        <v>66</v>
      </c>
      <c r="F384" s="6">
        <f t="shared" ref="F384:N384" si="635">F385</f>
        <v>90.4</v>
      </c>
      <c r="G384" s="6">
        <f t="shared" si="635"/>
        <v>0</v>
      </c>
      <c r="H384" s="6">
        <f t="shared" si="635"/>
        <v>90.4</v>
      </c>
      <c r="I384" s="6">
        <f t="shared" si="635"/>
        <v>414.3</v>
      </c>
      <c r="J384" s="6">
        <f t="shared" si="635"/>
        <v>0</v>
      </c>
      <c r="K384" s="6">
        <f t="shared" si="635"/>
        <v>414.3</v>
      </c>
      <c r="L384" s="6">
        <f t="shared" si="635"/>
        <v>746.5</v>
      </c>
      <c r="M384" s="6">
        <f t="shared" si="635"/>
        <v>0</v>
      </c>
      <c r="N384" s="6">
        <f t="shared" si="635"/>
        <v>746.5</v>
      </c>
    </row>
    <row r="385" spans="1:14" ht="31.5" outlineLevel="5" x14ac:dyDescent="0.2">
      <c r="A385" s="43" t="s">
        <v>482</v>
      </c>
      <c r="B385" s="43" t="s">
        <v>520</v>
      </c>
      <c r="C385" s="43" t="s">
        <v>207</v>
      </c>
      <c r="D385" s="43"/>
      <c r="E385" s="10" t="s">
        <v>419</v>
      </c>
      <c r="F385" s="7">
        <v>90.4</v>
      </c>
      <c r="G385" s="7"/>
      <c r="H385" s="7">
        <f>SUM(F385:G385)</f>
        <v>90.4</v>
      </c>
      <c r="I385" s="7">
        <v>414.3</v>
      </c>
      <c r="J385" s="7"/>
      <c r="K385" s="7">
        <f>SUM(I385:J385)</f>
        <v>414.3</v>
      </c>
      <c r="L385" s="7">
        <v>746.5</v>
      </c>
      <c r="M385" s="7"/>
      <c r="N385" s="7">
        <f>SUM(L385:M385)</f>
        <v>746.5</v>
      </c>
    </row>
    <row r="386" spans="1:14" ht="31.5" outlineLevel="7" x14ac:dyDescent="0.2">
      <c r="A386" s="44" t="s">
        <v>482</v>
      </c>
      <c r="B386" s="44" t="s">
        <v>520</v>
      </c>
      <c r="C386" s="44" t="s">
        <v>207</v>
      </c>
      <c r="D386" s="44" t="s">
        <v>65</v>
      </c>
      <c r="E386" s="11" t="s">
        <v>66</v>
      </c>
      <c r="F386" s="7">
        <v>1717.1</v>
      </c>
      <c r="G386" s="7"/>
      <c r="H386" s="7">
        <f>SUM(F386:G386)</f>
        <v>1717.1</v>
      </c>
      <c r="I386" s="7">
        <v>7872.7</v>
      </c>
      <c r="J386" s="7"/>
      <c r="K386" s="7">
        <f>SUM(I386:J386)</f>
        <v>7872.7</v>
      </c>
      <c r="L386" s="7">
        <v>14182.6</v>
      </c>
      <c r="M386" s="7"/>
      <c r="N386" s="7">
        <f>SUM(L386:M386)</f>
        <v>14182.6</v>
      </c>
    </row>
    <row r="387" spans="1:14" ht="31.5" outlineLevel="4" x14ac:dyDescent="0.2">
      <c r="A387" s="43" t="s">
        <v>482</v>
      </c>
      <c r="B387" s="43" t="s">
        <v>520</v>
      </c>
      <c r="C387" s="43" t="s">
        <v>208</v>
      </c>
      <c r="D387" s="43"/>
      <c r="E387" s="10" t="s">
        <v>439</v>
      </c>
      <c r="F387" s="6">
        <f>F388+F390+F392</f>
        <v>33559.662149999996</v>
      </c>
      <c r="G387" s="6">
        <f t="shared" ref="G387:H387" si="636">G388+G390+G392</f>
        <v>6380.79439</v>
      </c>
      <c r="H387" s="6">
        <f t="shared" si="636"/>
        <v>39940.456539999999</v>
      </c>
      <c r="I387" s="6">
        <f t="shared" ref="I387" si="637">I388+I390+I392</f>
        <v>4130.9399999999996</v>
      </c>
      <c r="J387" s="6">
        <f t="shared" ref="J387" si="638">J388+J390+J392</f>
        <v>0</v>
      </c>
      <c r="K387" s="6">
        <f t="shared" ref="K387" si="639">K388+K390+K392</f>
        <v>4130.9399999999996</v>
      </c>
      <c r="L387" s="6"/>
      <c r="M387" s="6">
        <f t="shared" ref="M387" si="640">M388+M390+M392</f>
        <v>0</v>
      </c>
      <c r="N387" s="6">
        <f t="shared" ref="N387" si="641">N388+N390+N392</f>
        <v>0</v>
      </c>
    </row>
    <row r="388" spans="1:14" ht="31.5" customHeight="1" outlineLevel="5" x14ac:dyDescent="0.2">
      <c r="A388" s="43" t="s">
        <v>482</v>
      </c>
      <c r="B388" s="43" t="s">
        <v>520</v>
      </c>
      <c r="C388" s="163" t="s">
        <v>209</v>
      </c>
      <c r="D388" s="163"/>
      <c r="E388" s="164" t="s">
        <v>736</v>
      </c>
      <c r="F388" s="6">
        <f t="shared" ref="F388:N388" si="642">F389</f>
        <v>3355.9621499999998</v>
      </c>
      <c r="G388" s="171">
        <f t="shared" si="642"/>
        <v>638.07943999999998</v>
      </c>
      <c r="H388" s="171">
        <f t="shared" si="642"/>
        <v>3994.0415899999998</v>
      </c>
      <c r="I388" s="6">
        <f t="shared" si="642"/>
        <v>4130.9399999999996</v>
      </c>
      <c r="J388" s="6">
        <f t="shared" si="642"/>
        <v>0</v>
      </c>
      <c r="K388" s="6">
        <f t="shared" si="642"/>
        <v>4130.9399999999996</v>
      </c>
      <c r="L388" s="6"/>
      <c r="M388" s="6">
        <f t="shared" si="642"/>
        <v>0</v>
      </c>
      <c r="N388" s="6">
        <f t="shared" si="642"/>
        <v>0</v>
      </c>
    </row>
    <row r="389" spans="1:14" ht="31.5" outlineLevel="7" x14ac:dyDescent="0.2">
      <c r="A389" s="44" t="s">
        <v>482</v>
      </c>
      <c r="B389" s="44" t="s">
        <v>520</v>
      </c>
      <c r="C389" s="44" t="s">
        <v>209</v>
      </c>
      <c r="D389" s="44" t="s">
        <v>65</v>
      </c>
      <c r="E389" s="11" t="s">
        <v>66</v>
      </c>
      <c r="F389" s="7">
        <v>3355.9621499999998</v>
      </c>
      <c r="G389" s="162">
        <v>638.07943999999998</v>
      </c>
      <c r="H389" s="162">
        <f>SUM(F389:G389)</f>
        <v>3994.0415899999998</v>
      </c>
      <c r="I389" s="7">
        <v>4130.9399999999996</v>
      </c>
      <c r="J389" s="7"/>
      <c r="K389" s="7">
        <f>SUM(I389:J389)</f>
        <v>4130.9399999999996</v>
      </c>
      <c r="L389" s="7"/>
      <c r="M389" s="7"/>
      <c r="N389" s="7">
        <f>SUM(L389:M389)</f>
        <v>0</v>
      </c>
    </row>
    <row r="390" spans="1:14" ht="31.5" outlineLevel="5" x14ac:dyDescent="0.2">
      <c r="A390" s="43" t="s">
        <v>482</v>
      </c>
      <c r="B390" s="43" t="s">
        <v>520</v>
      </c>
      <c r="C390" s="163" t="s">
        <v>209</v>
      </c>
      <c r="D390" s="163"/>
      <c r="E390" s="164" t="s">
        <v>737</v>
      </c>
      <c r="F390" s="6">
        <f t="shared" ref="F390:N390" si="643">F391</f>
        <v>28693.5</v>
      </c>
      <c r="G390" s="171">
        <f t="shared" si="643"/>
        <v>5455.5792000000001</v>
      </c>
      <c r="H390" s="171">
        <f t="shared" si="643"/>
        <v>34149.0792</v>
      </c>
      <c r="I390" s="6"/>
      <c r="J390" s="6">
        <f t="shared" si="643"/>
        <v>0</v>
      </c>
      <c r="K390" s="6">
        <f t="shared" si="643"/>
        <v>0</v>
      </c>
      <c r="L390" s="6"/>
      <c r="M390" s="6">
        <f t="shared" si="643"/>
        <v>0</v>
      </c>
      <c r="N390" s="6">
        <f t="shared" si="643"/>
        <v>0</v>
      </c>
    </row>
    <row r="391" spans="1:14" ht="31.5" outlineLevel="7" x14ac:dyDescent="0.2">
      <c r="A391" s="44" t="s">
        <v>482</v>
      </c>
      <c r="B391" s="44" t="s">
        <v>520</v>
      </c>
      <c r="C391" s="44" t="s">
        <v>209</v>
      </c>
      <c r="D391" s="44" t="s">
        <v>65</v>
      </c>
      <c r="E391" s="11" t="s">
        <v>66</v>
      </c>
      <c r="F391" s="7">
        <v>28693.5</v>
      </c>
      <c r="G391" s="162">
        <v>5455.5792000000001</v>
      </c>
      <c r="H391" s="162">
        <f>SUM(F391:G391)</f>
        <v>34149.0792</v>
      </c>
      <c r="I391" s="7"/>
      <c r="J391" s="7"/>
      <c r="K391" s="7">
        <f>SUM(I391:J391)</f>
        <v>0</v>
      </c>
      <c r="L391" s="7"/>
      <c r="M391" s="7"/>
      <c r="N391" s="7">
        <f>SUM(L391:M391)</f>
        <v>0</v>
      </c>
    </row>
    <row r="392" spans="1:14" ht="31.5" outlineLevel="5" x14ac:dyDescent="0.2">
      <c r="A392" s="43" t="s">
        <v>482</v>
      </c>
      <c r="B392" s="43" t="s">
        <v>520</v>
      </c>
      <c r="C392" s="163" t="s">
        <v>209</v>
      </c>
      <c r="D392" s="163"/>
      <c r="E392" s="164" t="s">
        <v>738</v>
      </c>
      <c r="F392" s="6">
        <f t="shared" ref="F392:N392" si="644">F393</f>
        <v>1510.2</v>
      </c>
      <c r="G392" s="171">
        <f t="shared" si="644"/>
        <v>287.13574999999997</v>
      </c>
      <c r="H392" s="171">
        <f t="shared" si="644"/>
        <v>1797.33575</v>
      </c>
      <c r="I392" s="6"/>
      <c r="J392" s="6">
        <f t="shared" si="644"/>
        <v>0</v>
      </c>
      <c r="K392" s="6">
        <f t="shared" si="644"/>
        <v>0</v>
      </c>
      <c r="L392" s="6"/>
      <c r="M392" s="6">
        <f t="shared" si="644"/>
        <v>0</v>
      </c>
      <c r="N392" s="6">
        <f t="shared" si="644"/>
        <v>0</v>
      </c>
    </row>
    <row r="393" spans="1:14" ht="31.5" outlineLevel="7" x14ac:dyDescent="0.2">
      <c r="A393" s="44" t="s">
        <v>482</v>
      </c>
      <c r="B393" s="44" t="s">
        <v>520</v>
      </c>
      <c r="C393" s="44" t="s">
        <v>209</v>
      </c>
      <c r="D393" s="44" t="s">
        <v>65</v>
      </c>
      <c r="E393" s="11" t="s">
        <v>66</v>
      </c>
      <c r="F393" s="7">
        <v>1510.2</v>
      </c>
      <c r="G393" s="162">
        <v>287.13574999999997</v>
      </c>
      <c r="H393" s="162">
        <f>SUM(F393:G393)</f>
        <v>1797.33575</v>
      </c>
      <c r="I393" s="7"/>
      <c r="J393" s="7"/>
      <c r="K393" s="7">
        <f>SUM(I393:J393)</f>
        <v>0</v>
      </c>
      <c r="L393" s="7"/>
      <c r="M393" s="7"/>
      <c r="N393" s="7">
        <f>SUM(L393:M393)</f>
        <v>0</v>
      </c>
    </row>
    <row r="394" spans="1:14" ht="15.75" outlineLevel="3" x14ac:dyDescent="0.2">
      <c r="A394" s="43" t="s">
        <v>482</v>
      </c>
      <c r="B394" s="43" t="s">
        <v>520</v>
      </c>
      <c r="C394" s="43" t="s">
        <v>149</v>
      </c>
      <c r="D394" s="43"/>
      <c r="E394" s="10" t="s">
        <v>150</v>
      </c>
      <c r="F394" s="6">
        <f>F395+F398</f>
        <v>34609.300000000003</v>
      </c>
      <c r="G394" s="6">
        <f t="shared" ref="G394:H394" si="645">G395+G398</f>
        <v>0</v>
      </c>
      <c r="H394" s="6">
        <f t="shared" si="645"/>
        <v>34609.300000000003</v>
      </c>
      <c r="I394" s="6">
        <f t="shared" ref="I394:L394" si="646">I395+I398</f>
        <v>42324.393000000004</v>
      </c>
      <c r="J394" s="6">
        <f t="shared" ref="J394" si="647">J395+J398</f>
        <v>0</v>
      </c>
      <c r="K394" s="6">
        <f t="shared" ref="K394" si="648">K395+K398</f>
        <v>42324.393000000004</v>
      </c>
      <c r="L394" s="6">
        <f t="shared" si="646"/>
        <v>34609.300000000003</v>
      </c>
      <c r="M394" s="6">
        <f t="shared" ref="M394" si="649">M395+M398</f>
        <v>0</v>
      </c>
      <c r="N394" s="6">
        <f t="shared" ref="N394" si="650">N395+N398</f>
        <v>34609.300000000003</v>
      </c>
    </row>
    <row r="395" spans="1:14" ht="31.5" outlineLevel="4" x14ac:dyDescent="0.2">
      <c r="A395" s="43" t="s">
        <v>482</v>
      </c>
      <c r="B395" s="43" t="s">
        <v>520</v>
      </c>
      <c r="C395" s="43" t="s">
        <v>151</v>
      </c>
      <c r="D395" s="43"/>
      <c r="E395" s="10" t="s">
        <v>152</v>
      </c>
      <c r="F395" s="6">
        <f t="shared" ref="F395:N396" si="651">F396</f>
        <v>34609.300000000003</v>
      </c>
      <c r="G395" s="6">
        <f t="shared" si="651"/>
        <v>0</v>
      </c>
      <c r="H395" s="6">
        <f t="shared" si="651"/>
        <v>34609.300000000003</v>
      </c>
      <c r="I395" s="6">
        <f t="shared" ref="I395:I396" si="652">I396</f>
        <v>34609.300000000003</v>
      </c>
      <c r="J395" s="6">
        <f t="shared" si="651"/>
        <v>0</v>
      </c>
      <c r="K395" s="6">
        <f t="shared" si="651"/>
        <v>34609.300000000003</v>
      </c>
      <c r="L395" s="6">
        <f t="shared" ref="L395:L396" si="653">L396</f>
        <v>34609.300000000003</v>
      </c>
      <c r="M395" s="6">
        <f t="shared" si="651"/>
        <v>0</v>
      </c>
      <c r="N395" s="6">
        <f t="shared" si="651"/>
        <v>34609.300000000003</v>
      </c>
    </row>
    <row r="396" spans="1:14" ht="15.75" outlineLevel="5" x14ac:dyDescent="0.2">
      <c r="A396" s="43" t="s">
        <v>482</v>
      </c>
      <c r="B396" s="43" t="s">
        <v>520</v>
      </c>
      <c r="C396" s="43" t="s">
        <v>210</v>
      </c>
      <c r="D396" s="43"/>
      <c r="E396" s="10" t="s">
        <v>211</v>
      </c>
      <c r="F396" s="6">
        <f t="shared" si="651"/>
        <v>34609.300000000003</v>
      </c>
      <c r="G396" s="6">
        <f t="shared" si="651"/>
        <v>0</v>
      </c>
      <c r="H396" s="6">
        <f t="shared" si="651"/>
        <v>34609.300000000003</v>
      </c>
      <c r="I396" s="6">
        <f t="shared" si="652"/>
        <v>34609.300000000003</v>
      </c>
      <c r="J396" s="6">
        <f t="shared" si="651"/>
        <v>0</v>
      </c>
      <c r="K396" s="6">
        <f t="shared" si="651"/>
        <v>34609.300000000003</v>
      </c>
      <c r="L396" s="6">
        <f t="shared" si="653"/>
        <v>34609.300000000003</v>
      </c>
      <c r="M396" s="6">
        <f t="shared" si="651"/>
        <v>0</v>
      </c>
      <c r="N396" s="6">
        <f t="shared" si="651"/>
        <v>34609.300000000003</v>
      </c>
    </row>
    <row r="397" spans="1:14" ht="31.5" outlineLevel="7" x14ac:dyDescent="0.2">
      <c r="A397" s="44" t="s">
        <v>482</v>
      </c>
      <c r="B397" s="44" t="s">
        <v>520</v>
      </c>
      <c r="C397" s="44" t="s">
        <v>210</v>
      </c>
      <c r="D397" s="44" t="s">
        <v>65</v>
      </c>
      <c r="E397" s="11" t="s">
        <v>66</v>
      </c>
      <c r="F397" s="7">
        <v>34609.300000000003</v>
      </c>
      <c r="G397" s="7"/>
      <c r="H397" s="7">
        <f>SUM(F397:G397)</f>
        <v>34609.300000000003</v>
      </c>
      <c r="I397" s="7">
        <v>34609.300000000003</v>
      </c>
      <c r="J397" s="7"/>
      <c r="K397" s="7">
        <f>SUM(I397:J397)</f>
        <v>34609.300000000003</v>
      </c>
      <c r="L397" s="7">
        <v>34609.300000000003</v>
      </c>
      <c r="M397" s="7"/>
      <c r="N397" s="7">
        <f>SUM(L397:M397)</f>
        <v>34609.300000000003</v>
      </c>
    </row>
    <row r="398" spans="1:14" ht="31.5" outlineLevel="7" x14ac:dyDescent="0.2">
      <c r="A398" s="43" t="s">
        <v>482</v>
      </c>
      <c r="B398" s="43" t="s">
        <v>520</v>
      </c>
      <c r="C398" s="43" t="s">
        <v>708</v>
      </c>
      <c r="D398" s="44"/>
      <c r="E398" s="10" t="s">
        <v>711</v>
      </c>
      <c r="F398" s="6"/>
      <c r="G398" s="6"/>
      <c r="H398" s="6"/>
      <c r="I398" s="6">
        <f t="shared" ref="I398:K398" si="654">I399+I401</f>
        <v>7715.0929999999998</v>
      </c>
      <c r="J398" s="6">
        <f t="shared" si="654"/>
        <v>0</v>
      </c>
      <c r="K398" s="6">
        <f t="shared" si="654"/>
        <v>7715.0929999999998</v>
      </c>
      <c r="L398" s="6"/>
      <c r="M398" s="6">
        <f t="shared" ref="M398:N398" si="655">M399+M401</f>
        <v>0</v>
      </c>
      <c r="N398" s="6">
        <f t="shared" si="655"/>
        <v>0</v>
      </c>
    </row>
    <row r="399" spans="1:14" ht="25.5" customHeight="1" outlineLevel="7" x14ac:dyDescent="0.2">
      <c r="A399" s="43" t="s">
        <v>482</v>
      </c>
      <c r="B399" s="43" t="s">
        <v>520</v>
      </c>
      <c r="C399" s="43" t="s">
        <v>710</v>
      </c>
      <c r="D399" s="43"/>
      <c r="E399" s="10" t="s">
        <v>709</v>
      </c>
      <c r="F399" s="6"/>
      <c r="G399" s="6"/>
      <c r="H399" s="6"/>
      <c r="I399" s="6">
        <f t="shared" ref="I399:N399" si="656">I400</f>
        <v>771.50930000000005</v>
      </c>
      <c r="J399" s="6">
        <f t="shared" si="656"/>
        <v>0</v>
      </c>
      <c r="K399" s="6">
        <f t="shared" si="656"/>
        <v>771.50930000000005</v>
      </c>
      <c r="L399" s="6"/>
      <c r="M399" s="6">
        <f t="shared" si="656"/>
        <v>0</v>
      </c>
      <c r="N399" s="6">
        <f t="shared" si="656"/>
        <v>0</v>
      </c>
    </row>
    <row r="400" spans="1:14" ht="31.5" outlineLevel="7" x14ac:dyDescent="0.2">
      <c r="A400" s="44" t="s">
        <v>482</v>
      </c>
      <c r="B400" s="44" t="s">
        <v>520</v>
      </c>
      <c r="C400" s="44" t="s">
        <v>710</v>
      </c>
      <c r="D400" s="44" t="s">
        <v>65</v>
      </c>
      <c r="E400" s="11" t="s">
        <v>66</v>
      </c>
      <c r="F400" s="7"/>
      <c r="G400" s="7"/>
      <c r="H400" s="7"/>
      <c r="I400" s="7">
        <v>771.50930000000005</v>
      </c>
      <c r="J400" s="7"/>
      <c r="K400" s="7">
        <f>SUM(I400:J400)</f>
        <v>771.50930000000005</v>
      </c>
      <c r="L400" s="7"/>
      <c r="M400" s="7"/>
      <c r="N400" s="7">
        <f>SUM(L400:M400)</f>
        <v>0</v>
      </c>
    </row>
    <row r="401" spans="1:14" ht="24" customHeight="1" outlineLevel="7" x14ac:dyDescent="0.2">
      <c r="A401" s="43" t="s">
        <v>482</v>
      </c>
      <c r="B401" s="43" t="s">
        <v>520</v>
      </c>
      <c r="C401" s="43" t="s">
        <v>710</v>
      </c>
      <c r="D401" s="43"/>
      <c r="E401" s="10" t="s">
        <v>721</v>
      </c>
      <c r="F401" s="6"/>
      <c r="G401" s="6"/>
      <c r="H401" s="6"/>
      <c r="I401" s="6">
        <f t="shared" ref="I401:N401" si="657">I402</f>
        <v>6943.5837000000001</v>
      </c>
      <c r="J401" s="6">
        <f t="shared" si="657"/>
        <v>0</v>
      </c>
      <c r="K401" s="6">
        <f t="shared" si="657"/>
        <v>6943.5837000000001</v>
      </c>
      <c r="L401" s="6"/>
      <c r="M401" s="6">
        <f t="shared" si="657"/>
        <v>0</v>
      </c>
      <c r="N401" s="6">
        <f t="shared" si="657"/>
        <v>0</v>
      </c>
    </row>
    <row r="402" spans="1:14" ht="31.5" outlineLevel="7" x14ac:dyDescent="0.2">
      <c r="A402" s="44" t="s">
        <v>482</v>
      </c>
      <c r="B402" s="44" t="s">
        <v>520</v>
      </c>
      <c r="C402" s="44" t="s">
        <v>710</v>
      </c>
      <c r="D402" s="44" t="s">
        <v>65</v>
      </c>
      <c r="E402" s="11" t="s">
        <v>66</v>
      </c>
      <c r="F402" s="6"/>
      <c r="G402" s="6"/>
      <c r="H402" s="6"/>
      <c r="I402" s="7">
        <v>6943.5837000000001</v>
      </c>
      <c r="J402" s="7"/>
      <c r="K402" s="7">
        <f>SUM(I402:J402)</f>
        <v>6943.5837000000001</v>
      </c>
      <c r="L402" s="6"/>
      <c r="M402" s="7"/>
      <c r="N402" s="7">
        <f>SUM(L402:M402)</f>
        <v>0</v>
      </c>
    </row>
    <row r="403" spans="1:14" ht="31.5" outlineLevel="7" x14ac:dyDescent="0.2">
      <c r="A403" s="43" t="s">
        <v>482</v>
      </c>
      <c r="B403" s="43" t="s">
        <v>520</v>
      </c>
      <c r="C403" s="43" t="s">
        <v>144</v>
      </c>
      <c r="D403" s="43"/>
      <c r="E403" s="10" t="s">
        <v>145</v>
      </c>
      <c r="F403" s="6">
        <f>F404</f>
        <v>27916.3</v>
      </c>
      <c r="G403" s="6">
        <f t="shared" ref="G403:H405" si="658">G404</f>
        <v>0</v>
      </c>
      <c r="H403" s="6">
        <f t="shared" si="658"/>
        <v>27916.3</v>
      </c>
      <c r="I403" s="6">
        <f t="shared" ref="I403:I405" si="659">I404</f>
        <v>27916.3</v>
      </c>
      <c r="J403" s="6">
        <f t="shared" ref="J403:J405" si="660">J404</f>
        <v>0</v>
      </c>
      <c r="K403" s="6">
        <f t="shared" ref="K403:K405" si="661">K404</f>
        <v>27916.3</v>
      </c>
      <c r="L403" s="6">
        <f t="shared" ref="L403:L405" si="662">L404</f>
        <v>27916.3</v>
      </c>
      <c r="M403" s="6">
        <f t="shared" ref="M403:M405" si="663">M404</f>
        <v>0</v>
      </c>
      <c r="N403" s="6">
        <f t="shared" ref="N403:N405" si="664">N404</f>
        <v>27916.3</v>
      </c>
    </row>
    <row r="404" spans="1:14" ht="31.5" outlineLevel="7" x14ac:dyDescent="0.2">
      <c r="A404" s="43" t="s">
        <v>482</v>
      </c>
      <c r="B404" s="43" t="s">
        <v>520</v>
      </c>
      <c r="C404" s="43" t="s">
        <v>212</v>
      </c>
      <c r="D404" s="43"/>
      <c r="E404" s="10" t="s">
        <v>35</v>
      </c>
      <c r="F404" s="6">
        <f>F405</f>
        <v>27916.3</v>
      </c>
      <c r="G404" s="6">
        <f t="shared" si="658"/>
        <v>0</v>
      </c>
      <c r="H404" s="6">
        <f t="shared" si="658"/>
        <v>27916.3</v>
      </c>
      <c r="I404" s="6">
        <f t="shared" si="659"/>
        <v>27916.3</v>
      </c>
      <c r="J404" s="6">
        <f t="shared" si="660"/>
        <v>0</v>
      </c>
      <c r="K404" s="6">
        <f t="shared" si="661"/>
        <v>27916.3</v>
      </c>
      <c r="L404" s="6">
        <f t="shared" si="662"/>
        <v>27916.3</v>
      </c>
      <c r="M404" s="6">
        <f t="shared" si="663"/>
        <v>0</v>
      </c>
      <c r="N404" s="6">
        <f t="shared" si="664"/>
        <v>27916.3</v>
      </c>
    </row>
    <row r="405" spans="1:14" ht="31.5" outlineLevel="7" x14ac:dyDescent="0.2">
      <c r="A405" s="43" t="s">
        <v>482</v>
      </c>
      <c r="B405" s="43" t="s">
        <v>520</v>
      </c>
      <c r="C405" s="43" t="s">
        <v>213</v>
      </c>
      <c r="D405" s="43"/>
      <c r="E405" s="10" t="s">
        <v>214</v>
      </c>
      <c r="F405" s="6">
        <f>F406</f>
        <v>27916.3</v>
      </c>
      <c r="G405" s="6">
        <f t="shared" si="658"/>
        <v>0</v>
      </c>
      <c r="H405" s="6">
        <f t="shared" si="658"/>
        <v>27916.3</v>
      </c>
      <c r="I405" s="6">
        <f t="shared" si="659"/>
        <v>27916.3</v>
      </c>
      <c r="J405" s="6">
        <f t="shared" si="660"/>
        <v>0</v>
      </c>
      <c r="K405" s="6">
        <f t="shared" si="661"/>
        <v>27916.3</v>
      </c>
      <c r="L405" s="6">
        <f t="shared" si="662"/>
        <v>27916.3</v>
      </c>
      <c r="M405" s="6">
        <f t="shared" si="663"/>
        <v>0</v>
      </c>
      <c r="N405" s="6">
        <f t="shared" si="664"/>
        <v>27916.3</v>
      </c>
    </row>
    <row r="406" spans="1:14" ht="31.5" outlineLevel="7" x14ac:dyDescent="0.2">
      <c r="A406" s="44" t="s">
        <v>482</v>
      </c>
      <c r="B406" s="44" t="s">
        <v>520</v>
      </c>
      <c r="C406" s="44" t="s">
        <v>213</v>
      </c>
      <c r="D406" s="44" t="s">
        <v>65</v>
      </c>
      <c r="E406" s="11" t="s">
        <v>66</v>
      </c>
      <c r="F406" s="7">
        <v>27916.3</v>
      </c>
      <c r="G406" s="7"/>
      <c r="H406" s="7">
        <f>SUM(F406:G406)</f>
        <v>27916.3</v>
      </c>
      <c r="I406" s="7">
        <v>27916.3</v>
      </c>
      <c r="J406" s="7"/>
      <c r="K406" s="7">
        <f>SUM(I406:J406)</f>
        <v>27916.3</v>
      </c>
      <c r="L406" s="7">
        <v>27916.3</v>
      </c>
      <c r="M406" s="7"/>
      <c r="N406" s="7">
        <f>SUM(L406:M406)</f>
        <v>27916.3</v>
      </c>
    </row>
    <row r="407" spans="1:14" ht="15.75" outlineLevel="7" x14ac:dyDescent="0.2">
      <c r="A407" s="43" t="s">
        <v>482</v>
      </c>
      <c r="B407" s="43" t="s">
        <v>523</v>
      </c>
      <c r="C407" s="43"/>
      <c r="D407" s="43"/>
      <c r="E407" s="10" t="s">
        <v>524</v>
      </c>
      <c r="F407" s="6">
        <f>F408+F417</f>
        <v>135319</v>
      </c>
      <c r="G407" s="6">
        <f t="shared" ref="G407:H407" si="665">G408+G417</f>
        <v>-3.8</v>
      </c>
      <c r="H407" s="6">
        <f t="shared" si="665"/>
        <v>135315.19999999998</v>
      </c>
      <c r="I407" s="6">
        <f>I408+I417</f>
        <v>135382.39999999999</v>
      </c>
      <c r="J407" s="6">
        <f t="shared" ref="J407" si="666">J408+J417</f>
        <v>-70.599999999999994</v>
      </c>
      <c r="K407" s="6">
        <f t="shared" ref="K407" si="667">K408+K417</f>
        <v>135311.79999999999</v>
      </c>
      <c r="L407" s="6">
        <f>L408+L417</f>
        <v>135311.9</v>
      </c>
      <c r="M407" s="6">
        <f t="shared" ref="M407" si="668">M408+M417</f>
        <v>0</v>
      </c>
      <c r="N407" s="6">
        <f t="shared" ref="N407" si="669">N408+N417</f>
        <v>135311.9</v>
      </c>
    </row>
    <row r="408" spans="1:14" s="59" customFormat="1" ht="31.5" outlineLevel="2" x14ac:dyDescent="0.2">
      <c r="A408" s="43" t="s">
        <v>482</v>
      </c>
      <c r="B408" s="43" t="s">
        <v>523</v>
      </c>
      <c r="C408" s="43" t="s">
        <v>131</v>
      </c>
      <c r="D408" s="43"/>
      <c r="E408" s="10" t="s">
        <v>132</v>
      </c>
      <c r="F408" s="6">
        <f>F409+F413</f>
        <v>134798.9</v>
      </c>
      <c r="G408" s="6">
        <f t="shared" ref="G408:H408" si="670">G409+G413</f>
        <v>0</v>
      </c>
      <c r="H408" s="6">
        <f t="shared" si="670"/>
        <v>134798.9</v>
      </c>
      <c r="I408" s="6">
        <f t="shared" ref="I408:L408" si="671">I409+I413</f>
        <v>134798.9</v>
      </c>
      <c r="J408" s="6">
        <f t="shared" ref="J408" si="672">J409+J413</f>
        <v>0</v>
      </c>
      <c r="K408" s="6">
        <f t="shared" ref="K408" si="673">K409+K413</f>
        <v>134798.9</v>
      </c>
      <c r="L408" s="6">
        <f t="shared" si="671"/>
        <v>134798.9</v>
      </c>
      <c r="M408" s="6">
        <f t="shared" ref="M408" si="674">M409+M413</f>
        <v>0</v>
      </c>
      <c r="N408" s="6">
        <f t="shared" ref="N408" si="675">N409+N413</f>
        <v>134798.9</v>
      </c>
    </row>
    <row r="409" spans="1:14" ht="31.5" outlineLevel="3" x14ac:dyDescent="0.2">
      <c r="A409" s="43" t="s">
        <v>482</v>
      </c>
      <c r="B409" s="43" t="s">
        <v>523</v>
      </c>
      <c r="C409" s="43" t="s">
        <v>169</v>
      </c>
      <c r="D409" s="43"/>
      <c r="E409" s="10" t="s">
        <v>170</v>
      </c>
      <c r="F409" s="6">
        <f>F410</f>
        <v>11244.1</v>
      </c>
      <c r="G409" s="6">
        <f t="shared" ref="G409:H409" si="676">G410</f>
        <v>0</v>
      </c>
      <c r="H409" s="6">
        <f t="shared" si="676"/>
        <v>11244.1</v>
      </c>
      <c r="I409" s="6">
        <f t="shared" ref="I409:I411" si="677">I410</f>
        <v>11244.1</v>
      </c>
      <c r="J409" s="6">
        <f t="shared" ref="J409" si="678">J410</f>
        <v>0</v>
      </c>
      <c r="K409" s="6">
        <f t="shared" ref="K409" si="679">K410</f>
        <v>11244.1</v>
      </c>
      <c r="L409" s="6">
        <f t="shared" ref="L409:L411" si="680">L410</f>
        <v>11244.1</v>
      </c>
      <c r="M409" s="6">
        <f t="shared" ref="M409" si="681">M410</f>
        <v>0</v>
      </c>
      <c r="N409" s="6">
        <f t="shared" ref="N409" si="682">N410</f>
        <v>11244.1</v>
      </c>
    </row>
    <row r="410" spans="1:14" ht="15.75" outlineLevel="4" x14ac:dyDescent="0.2">
      <c r="A410" s="43" t="s">
        <v>482</v>
      </c>
      <c r="B410" s="43" t="s">
        <v>523</v>
      </c>
      <c r="C410" s="43" t="s">
        <v>171</v>
      </c>
      <c r="D410" s="43"/>
      <c r="E410" s="10" t="s">
        <v>172</v>
      </c>
      <c r="F410" s="6">
        <f t="shared" ref="F410:N411" si="683">F411</f>
        <v>11244.1</v>
      </c>
      <c r="G410" s="6">
        <f t="shared" si="683"/>
        <v>0</v>
      </c>
      <c r="H410" s="6">
        <f t="shared" si="683"/>
        <v>11244.1</v>
      </c>
      <c r="I410" s="6">
        <f t="shared" si="677"/>
        <v>11244.1</v>
      </c>
      <c r="J410" s="6">
        <f t="shared" si="683"/>
        <v>0</v>
      </c>
      <c r="K410" s="6">
        <f t="shared" si="683"/>
        <v>11244.1</v>
      </c>
      <c r="L410" s="6">
        <f t="shared" si="680"/>
        <v>11244.1</v>
      </c>
      <c r="M410" s="6">
        <f t="shared" si="683"/>
        <v>0</v>
      </c>
      <c r="N410" s="6">
        <f t="shared" si="683"/>
        <v>11244.1</v>
      </c>
    </row>
    <row r="411" spans="1:14" ht="15.75" outlineLevel="5" x14ac:dyDescent="0.2">
      <c r="A411" s="43" t="s">
        <v>482</v>
      </c>
      <c r="B411" s="43" t="s">
        <v>523</v>
      </c>
      <c r="C411" s="43" t="s">
        <v>175</v>
      </c>
      <c r="D411" s="43"/>
      <c r="E411" s="10" t="s">
        <v>437</v>
      </c>
      <c r="F411" s="6">
        <f t="shared" si="683"/>
        <v>11244.1</v>
      </c>
      <c r="G411" s="6">
        <f t="shared" si="683"/>
        <v>0</v>
      </c>
      <c r="H411" s="6">
        <f t="shared" si="683"/>
        <v>11244.1</v>
      </c>
      <c r="I411" s="6">
        <f t="shared" si="677"/>
        <v>11244.1</v>
      </c>
      <c r="J411" s="6">
        <f t="shared" si="683"/>
        <v>0</v>
      </c>
      <c r="K411" s="6">
        <f t="shared" si="683"/>
        <v>11244.1</v>
      </c>
      <c r="L411" s="6">
        <f t="shared" si="680"/>
        <v>11244.1</v>
      </c>
      <c r="M411" s="6">
        <f t="shared" si="683"/>
        <v>0</v>
      </c>
      <c r="N411" s="6">
        <f t="shared" si="683"/>
        <v>11244.1</v>
      </c>
    </row>
    <row r="412" spans="1:14" ht="15.75" outlineLevel="7" x14ac:dyDescent="0.2">
      <c r="A412" s="44" t="s">
        <v>482</v>
      </c>
      <c r="B412" s="44" t="s">
        <v>523</v>
      </c>
      <c r="C412" s="44" t="s">
        <v>175</v>
      </c>
      <c r="D412" s="44" t="s">
        <v>7</v>
      </c>
      <c r="E412" s="11" t="s">
        <v>8</v>
      </c>
      <c r="F412" s="7">
        <v>11244.1</v>
      </c>
      <c r="G412" s="7"/>
      <c r="H412" s="7">
        <f>SUM(F412:G412)</f>
        <v>11244.1</v>
      </c>
      <c r="I412" s="7">
        <v>11244.1</v>
      </c>
      <c r="J412" s="7"/>
      <c r="K412" s="7">
        <f>SUM(I412:J412)</f>
        <v>11244.1</v>
      </c>
      <c r="L412" s="7">
        <v>11244.1</v>
      </c>
      <c r="M412" s="7"/>
      <c r="N412" s="7">
        <f>SUM(L412:M412)</f>
        <v>11244.1</v>
      </c>
    </row>
    <row r="413" spans="1:14" ht="31.5" outlineLevel="3" x14ac:dyDescent="0.2">
      <c r="A413" s="43" t="s">
        <v>482</v>
      </c>
      <c r="B413" s="43" t="s">
        <v>523</v>
      </c>
      <c r="C413" s="43" t="s">
        <v>144</v>
      </c>
      <c r="D413" s="43"/>
      <c r="E413" s="10" t="s">
        <v>145</v>
      </c>
      <c r="F413" s="6">
        <f t="shared" ref="F413:N415" si="684">F414</f>
        <v>123554.8</v>
      </c>
      <c r="G413" s="6">
        <f t="shared" si="684"/>
        <v>0</v>
      </c>
      <c r="H413" s="6">
        <f t="shared" si="684"/>
        <v>123554.8</v>
      </c>
      <c r="I413" s="6">
        <f t="shared" ref="I413:I415" si="685">I414</f>
        <v>123554.8</v>
      </c>
      <c r="J413" s="6">
        <f t="shared" si="684"/>
        <v>0</v>
      </c>
      <c r="K413" s="6">
        <f t="shared" si="684"/>
        <v>123554.8</v>
      </c>
      <c r="L413" s="6">
        <f t="shared" ref="L413:L415" si="686">L414</f>
        <v>123554.8</v>
      </c>
      <c r="M413" s="6">
        <f t="shared" si="684"/>
        <v>0</v>
      </c>
      <c r="N413" s="6">
        <f t="shared" si="684"/>
        <v>123554.8</v>
      </c>
    </row>
    <row r="414" spans="1:14" ht="31.5" outlineLevel="4" x14ac:dyDescent="0.2">
      <c r="A414" s="43" t="s">
        <v>482</v>
      </c>
      <c r="B414" s="43" t="s">
        <v>523</v>
      </c>
      <c r="C414" s="43" t="s">
        <v>212</v>
      </c>
      <c r="D414" s="43"/>
      <c r="E414" s="10" t="s">
        <v>35</v>
      </c>
      <c r="F414" s="6">
        <f t="shared" si="684"/>
        <v>123554.8</v>
      </c>
      <c r="G414" s="6">
        <f t="shared" si="684"/>
        <v>0</v>
      </c>
      <c r="H414" s="6">
        <f t="shared" si="684"/>
        <v>123554.8</v>
      </c>
      <c r="I414" s="6">
        <f t="shared" si="684"/>
        <v>123554.8</v>
      </c>
      <c r="J414" s="6">
        <f t="shared" si="684"/>
        <v>0</v>
      </c>
      <c r="K414" s="6">
        <f t="shared" si="684"/>
        <v>123554.8</v>
      </c>
      <c r="L414" s="6">
        <f t="shared" si="684"/>
        <v>123554.8</v>
      </c>
      <c r="M414" s="6">
        <f t="shared" si="684"/>
        <v>0</v>
      </c>
      <c r="N414" s="6">
        <f t="shared" si="684"/>
        <v>123554.8</v>
      </c>
    </row>
    <row r="415" spans="1:14" ht="31.5" outlineLevel="5" x14ac:dyDescent="0.2">
      <c r="A415" s="43" t="s">
        <v>482</v>
      </c>
      <c r="B415" s="43" t="s">
        <v>523</v>
      </c>
      <c r="C415" s="43" t="s">
        <v>213</v>
      </c>
      <c r="D415" s="43"/>
      <c r="E415" s="10" t="s">
        <v>214</v>
      </c>
      <c r="F415" s="6">
        <f t="shared" si="684"/>
        <v>123554.8</v>
      </c>
      <c r="G415" s="6">
        <f t="shared" si="684"/>
        <v>0</v>
      </c>
      <c r="H415" s="6">
        <f t="shared" si="684"/>
        <v>123554.8</v>
      </c>
      <c r="I415" s="6">
        <f t="shared" si="685"/>
        <v>123554.8</v>
      </c>
      <c r="J415" s="6">
        <f t="shared" si="684"/>
        <v>0</v>
      </c>
      <c r="K415" s="6">
        <f t="shared" si="684"/>
        <v>123554.8</v>
      </c>
      <c r="L415" s="6">
        <f t="shared" si="686"/>
        <v>123554.8</v>
      </c>
      <c r="M415" s="6">
        <f t="shared" si="684"/>
        <v>0</v>
      </c>
      <c r="N415" s="6">
        <f t="shared" si="684"/>
        <v>123554.8</v>
      </c>
    </row>
    <row r="416" spans="1:14" ht="31.5" outlineLevel="7" x14ac:dyDescent="0.2">
      <c r="A416" s="44" t="s">
        <v>482</v>
      </c>
      <c r="B416" s="44" t="s">
        <v>523</v>
      </c>
      <c r="C416" s="44" t="s">
        <v>213</v>
      </c>
      <c r="D416" s="44" t="s">
        <v>65</v>
      </c>
      <c r="E416" s="11" t="s">
        <v>66</v>
      </c>
      <c r="F416" s="7">
        <v>123554.8</v>
      </c>
      <c r="G416" s="7"/>
      <c r="H416" s="7">
        <f>SUM(F416:G416)</f>
        <v>123554.8</v>
      </c>
      <c r="I416" s="7">
        <v>123554.8</v>
      </c>
      <c r="J416" s="7"/>
      <c r="K416" s="7">
        <f>SUM(I416:J416)</f>
        <v>123554.8</v>
      </c>
      <c r="L416" s="7">
        <v>123554.8</v>
      </c>
      <c r="M416" s="7"/>
      <c r="N416" s="7">
        <f>SUM(L416:M416)</f>
        <v>123554.8</v>
      </c>
    </row>
    <row r="417" spans="1:14" ht="31.5" outlineLevel="2" x14ac:dyDescent="0.2">
      <c r="A417" s="43" t="s">
        <v>482</v>
      </c>
      <c r="B417" s="43" t="s">
        <v>523</v>
      </c>
      <c r="C417" s="43" t="s">
        <v>22</v>
      </c>
      <c r="D417" s="43"/>
      <c r="E417" s="10" t="s">
        <v>23</v>
      </c>
      <c r="F417" s="6">
        <f t="shared" ref="F417:N420" si="687">F418</f>
        <v>520.1</v>
      </c>
      <c r="G417" s="6">
        <f t="shared" si="687"/>
        <v>-3.8</v>
      </c>
      <c r="H417" s="6">
        <f t="shared" si="687"/>
        <v>516.30000000000007</v>
      </c>
      <c r="I417" s="6">
        <f t="shared" ref="I417:I420" si="688">I418</f>
        <v>583.5</v>
      </c>
      <c r="J417" s="6">
        <f t="shared" si="687"/>
        <v>-70.599999999999994</v>
      </c>
      <c r="K417" s="6">
        <f t="shared" si="687"/>
        <v>512.9</v>
      </c>
      <c r="L417" s="6">
        <f t="shared" ref="L417:L420" si="689">L418</f>
        <v>513</v>
      </c>
      <c r="M417" s="6">
        <f t="shared" si="687"/>
        <v>0</v>
      </c>
      <c r="N417" s="6">
        <f t="shared" si="687"/>
        <v>513</v>
      </c>
    </row>
    <row r="418" spans="1:14" ht="31.5" outlineLevel="3" x14ac:dyDescent="0.2">
      <c r="A418" s="43" t="s">
        <v>482</v>
      </c>
      <c r="B418" s="43" t="s">
        <v>523</v>
      </c>
      <c r="C418" s="43" t="s">
        <v>24</v>
      </c>
      <c r="D418" s="43"/>
      <c r="E418" s="10" t="s">
        <v>25</v>
      </c>
      <c r="F418" s="6">
        <f t="shared" si="687"/>
        <v>520.1</v>
      </c>
      <c r="G418" s="6">
        <f t="shared" si="687"/>
        <v>-3.8</v>
      </c>
      <c r="H418" s="6">
        <f t="shared" si="687"/>
        <v>516.30000000000007</v>
      </c>
      <c r="I418" s="6">
        <f t="shared" si="688"/>
        <v>583.5</v>
      </c>
      <c r="J418" s="6">
        <f t="shared" si="687"/>
        <v>-70.599999999999994</v>
      </c>
      <c r="K418" s="6">
        <f t="shared" si="687"/>
        <v>512.9</v>
      </c>
      <c r="L418" s="6">
        <f t="shared" si="689"/>
        <v>513</v>
      </c>
      <c r="M418" s="6">
        <f t="shared" si="687"/>
        <v>0</v>
      </c>
      <c r="N418" s="6">
        <f t="shared" si="687"/>
        <v>513</v>
      </c>
    </row>
    <row r="419" spans="1:14" ht="15.75" outlineLevel="4" x14ac:dyDescent="0.2">
      <c r="A419" s="43" t="s">
        <v>482</v>
      </c>
      <c r="B419" s="43" t="s">
        <v>523</v>
      </c>
      <c r="C419" s="43" t="s">
        <v>26</v>
      </c>
      <c r="D419" s="43"/>
      <c r="E419" s="10" t="s">
        <v>27</v>
      </c>
      <c r="F419" s="6">
        <f t="shared" si="687"/>
        <v>520.1</v>
      </c>
      <c r="G419" s="6">
        <f t="shared" si="687"/>
        <v>-3.8</v>
      </c>
      <c r="H419" s="6">
        <f t="shared" si="687"/>
        <v>516.30000000000007</v>
      </c>
      <c r="I419" s="6">
        <f t="shared" si="688"/>
        <v>583.5</v>
      </c>
      <c r="J419" s="6">
        <f t="shared" si="687"/>
        <v>-70.599999999999994</v>
      </c>
      <c r="K419" s="6">
        <f t="shared" si="687"/>
        <v>512.9</v>
      </c>
      <c r="L419" s="6">
        <f t="shared" si="689"/>
        <v>513</v>
      </c>
      <c r="M419" s="6">
        <f t="shared" si="687"/>
        <v>0</v>
      </c>
      <c r="N419" s="6">
        <f t="shared" si="687"/>
        <v>513</v>
      </c>
    </row>
    <row r="420" spans="1:14" ht="31.5" customHeight="1" outlineLevel="5" x14ac:dyDescent="0.2">
      <c r="A420" s="43" t="s">
        <v>482</v>
      </c>
      <c r="B420" s="43" t="s">
        <v>523</v>
      </c>
      <c r="C420" s="163" t="s">
        <v>183</v>
      </c>
      <c r="D420" s="163"/>
      <c r="E420" s="164" t="s">
        <v>675</v>
      </c>
      <c r="F420" s="6">
        <f t="shared" si="687"/>
        <v>520.1</v>
      </c>
      <c r="G420" s="171">
        <f t="shared" si="687"/>
        <v>-3.8</v>
      </c>
      <c r="H420" s="171">
        <f t="shared" si="687"/>
        <v>516.30000000000007</v>
      </c>
      <c r="I420" s="6">
        <f t="shared" si="688"/>
        <v>583.5</v>
      </c>
      <c r="J420" s="171">
        <f t="shared" si="687"/>
        <v>-70.599999999999994</v>
      </c>
      <c r="K420" s="171">
        <f t="shared" si="687"/>
        <v>512.9</v>
      </c>
      <c r="L420" s="6">
        <f t="shared" si="689"/>
        <v>513</v>
      </c>
      <c r="M420" s="6">
        <f t="shared" si="687"/>
        <v>0</v>
      </c>
      <c r="N420" s="6">
        <f t="shared" si="687"/>
        <v>513</v>
      </c>
    </row>
    <row r="421" spans="1:14" ht="15.75" outlineLevel="7" x14ac:dyDescent="0.2">
      <c r="A421" s="44" t="s">
        <v>482</v>
      </c>
      <c r="B421" s="44" t="s">
        <v>523</v>
      </c>
      <c r="C421" s="44" t="s">
        <v>183</v>
      </c>
      <c r="D421" s="44" t="s">
        <v>7</v>
      </c>
      <c r="E421" s="11" t="s">
        <v>8</v>
      </c>
      <c r="F421" s="7">
        <v>520.1</v>
      </c>
      <c r="G421" s="162">
        <v>-3.8</v>
      </c>
      <c r="H421" s="162">
        <f>SUM(F421:G421)</f>
        <v>516.30000000000007</v>
      </c>
      <c r="I421" s="7">
        <v>583.5</v>
      </c>
      <c r="J421" s="162">
        <v>-70.599999999999994</v>
      </c>
      <c r="K421" s="162">
        <f>SUM(I421:J421)</f>
        <v>512.9</v>
      </c>
      <c r="L421" s="7">
        <v>513</v>
      </c>
      <c r="M421" s="7"/>
      <c r="N421" s="7">
        <f>SUM(L421:M421)</f>
        <v>513</v>
      </c>
    </row>
    <row r="422" spans="1:14" ht="15.75" outlineLevel="7" x14ac:dyDescent="0.2">
      <c r="A422" s="43" t="s">
        <v>482</v>
      </c>
      <c r="B422" s="43" t="s">
        <v>525</v>
      </c>
      <c r="C422" s="44"/>
      <c r="D422" s="44"/>
      <c r="E422" s="51" t="s">
        <v>526</v>
      </c>
      <c r="F422" s="6">
        <f>F434+F423</f>
        <v>773665.81</v>
      </c>
      <c r="G422" s="6">
        <f t="shared" ref="G422:H422" si="690">G434+G423</f>
        <v>0</v>
      </c>
      <c r="H422" s="6">
        <f t="shared" si="690"/>
        <v>773665.81</v>
      </c>
      <c r="I422" s="6">
        <f t="shared" ref="I422:L422" si="691">I434+I423</f>
        <v>340</v>
      </c>
      <c r="J422" s="6">
        <f t="shared" ref="J422" si="692">J434+J423</f>
        <v>0</v>
      </c>
      <c r="K422" s="6">
        <f t="shared" ref="K422" si="693">K434+K423</f>
        <v>340</v>
      </c>
      <c r="L422" s="6">
        <f t="shared" si="691"/>
        <v>340</v>
      </c>
      <c r="M422" s="6">
        <f t="shared" ref="M422" si="694">M434+M423</f>
        <v>0</v>
      </c>
      <c r="N422" s="6">
        <f t="shared" ref="N422" si="695">N434+N423</f>
        <v>340</v>
      </c>
    </row>
    <row r="423" spans="1:14" ht="15.75" outlineLevel="7" x14ac:dyDescent="0.2">
      <c r="A423" s="43" t="s">
        <v>482</v>
      </c>
      <c r="B423" s="43" t="s">
        <v>751</v>
      </c>
      <c r="C423" s="43"/>
      <c r="D423" s="43"/>
      <c r="E423" s="10" t="s">
        <v>752</v>
      </c>
      <c r="F423" s="6">
        <f>F424</f>
        <v>340</v>
      </c>
      <c r="G423" s="6">
        <f t="shared" ref="G423:H423" si="696">G424</f>
        <v>0</v>
      </c>
      <c r="H423" s="6">
        <f t="shared" si="696"/>
        <v>340</v>
      </c>
      <c r="I423" s="6">
        <f t="shared" ref="I423:L423" si="697">I424</f>
        <v>340</v>
      </c>
      <c r="J423" s="6">
        <f t="shared" ref="J423" si="698">J424</f>
        <v>0</v>
      </c>
      <c r="K423" s="6">
        <f t="shared" ref="K423" si="699">K424</f>
        <v>340</v>
      </c>
      <c r="L423" s="6">
        <f t="shared" si="697"/>
        <v>340</v>
      </c>
      <c r="M423" s="6">
        <f t="shared" ref="M423" si="700">M424</f>
        <v>0</v>
      </c>
      <c r="N423" s="6">
        <f t="shared" ref="N423" si="701">N424</f>
        <v>340</v>
      </c>
    </row>
    <row r="424" spans="1:14" ht="31.5" outlineLevel="7" x14ac:dyDescent="0.2">
      <c r="A424" s="43" t="s">
        <v>482</v>
      </c>
      <c r="B424" s="43" t="s">
        <v>751</v>
      </c>
      <c r="C424" s="43" t="s">
        <v>49</v>
      </c>
      <c r="D424" s="43"/>
      <c r="E424" s="10" t="s">
        <v>50</v>
      </c>
      <c r="F424" s="6">
        <f t="shared" ref="F424:N424" si="702">F425</f>
        <v>340</v>
      </c>
      <c r="G424" s="6">
        <f t="shared" si="702"/>
        <v>0</v>
      </c>
      <c r="H424" s="6">
        <f t="shared" si="702"/>
        <v>340</v>
      </c>
      <c r="I424" s="6">
        <f t="shared" si="702"/>
        <v>340</v>
      </c>
      <c r="J424" s="6">
        <f t="shared" si="702"/>
        <v>0</v>
      </c>
      <c r="K424" s="6">
        <f t="shared" si="702"/>
        <v>340</v>
      </c>
      <c r="L424" s="6">
        <f t="shared" si="702"/>
        <v>340</v>
      </c>
      <c r="M424" s="6">
        <f t="shared" si="702"/>
        <v>0</v>
      </c>
      <c r="N424" s="6">
        <f t="shared" si="702"/>
        <v>340</v>
      </c>
    </row>
    <row r="425" spans="1:14" ht="15.75" outlineLevel="7" x14ac:dyDescent="0.2">
      <c r="A425" s="43" t="s">
        <v>482</v>
      </c>
      <c r="B425" s="43" t="s">
        <v>751</v>
      </c>
      <c r="C425" s="43" t="s">
        <v>138</v>
      </c>
      <c r="D425" s="43"/>
      <c r="E425" s="10" t="s">
        <v>139</v>
      </c>
      <c r="F425" s="6">
        <f t="shared" ref="F425:L425" si="703">F426+F431</f>
        <v>340</v>
      </c>
      <c r="G425" s="6">
        <f t="shared" ref="G425:H425" si="704">G426+G431</f>
        <v>0</v>
      </c>
      <c r="H425" s="6">
        <f t="shared" si="704"/>
        <v>340</v>
      </c>
      <c r="I425" s="6">
        <f t="shared" si="703"/>
        <v>340</v>
      </c>
      <c r="J425" s="6">
        <f t="shared" si="703"/>
        <v>0</v>
      </c>
      <c r="K425" s="6">
        <f t="shared" si="703"/>
        <v>340</v>
      </c>
      <c r="L425" s="6">
        <f t="shared" si="703"/>
        <v>340</v>
      </c>
      <c r="M425" s="6">
        <f t="shared" ref="M425:N425" si="705">M426+M431</f>
        <v>0</v>
      </c>
      <c r="N425" s="6">
        <f t="shared" si="705"/>
        <v>340</v>
      </c>
    </row>
    <row r="426" spans="1:14" ht="15.75" outlineLevel="7" x14ac:dyDescent="0.2">
      <c r="A426" s="43" t="s">
        <v>482</v>
      </c>
      <c r="B426" s="43" t="s">
        <v>751</v>
      </c>
      <c r="C426" s="43" t="s">
        <v>140</v>
      </c>
      <c r="D426" s="43"/>
      <c r="E426" s="10" t="s">
        <v>141</v>
      </c>
      <c r="F426" s="6">
        <f>F427+F429</f>
        <v>320</v>
      </c>
      <c r="G426" s="6">
        <f t="shared" ref="G426:H426" si="706">G427+G429</f>
        <v>0</v>
      </c>
      <c r="H426" s="6">
        <f t="shared" si="706"/>
        <v>320</v>
      </c>
      <c r="I426" s="6">
        <f t="shared" ref="I426:L426" si="707">I427+I429</f>
        <v>320</v>
      </c>
      <c r="J426" s="6">
        <f t="shared" ref="J426" si="708">J427+J429</f>
        <v>0</v>
      </c>
      <c r="K426" s="6">
        <f t="shared" ref="K426" si="709">K427+K429</f>
        <v>320</v>
      </c>
      <c r="L426" s="6">
        <f t="shared" si="707"/>
        <v>320</v>
      </c>
      <c r="M426" s="6">
        <f t="shared" ref="M426" si="710">M427+M429</f>
        <v>0</v>
      </c>
      <c r="N426" s="6">
        <f t="shared" ref="N426" si="711">N427+N429</f>
        <v>320</v>
      </c>
    </row>
    <row r="427" spans="1:14" ht="15.75" outlineLevel="7" x14ac:dyDescent="0.2">
      <c r="A427" s="43" t="s">
        <v>482</v>
      </c>
      <c r="B427" s="43" t="s">
        <v>751</v>
      </c>
      <c r="C427" s="43" t="s">
        <v>215</v>
      </c>
      <c r="D427" s="43"/>
      <c r="E427" s="10" t="s">
        <v>216</v>
      </c>
      <c r="F427" s="6">
        <f t="shared" ref="F427:N427" si="712">F428</f>
        <v>150</v>
      </c>
      <c r="G427" s="6">
        <f t="shared" si="712"/>
        <v>0</v>
      </c>
      <c r="H427" s="6">
        <f t="shared" si="712"/>
        <v>150</v>
      </c>
      <c r="I427" s="6">
        <f t="shared" si="712"/>
        <v>150</v>
      </c>
      <c r="J427" s="6">
        <f t="shared" si="712"/>
        <v>0</v>
      </c>
      <c r="K427" s="6">
        <f t="shared" si="712"/>
        <v>150</v>
      </c>
      <c r="L427" s="6">
        <f t="shared" si="712"/>
        <v>150</v>
      </c>
      <c r="M427" s="6">
        <f t="shared" si="712"/>
        <v>0</v>
      </c>
      <c r="N427" s="6">
        <f t="shared" si="712"/>
        <v>150</v>
      </c>
    </row>
    <row r="428" spans="1:14" ht="15.75" outlineLevel="7" x14ac:dyDescent="0.2">
      <c r="A428" s="44" t="s">
        <v>482</v>
      </c>
      <c r="B428" s="44" t="s">
        <v>751</v>
      </c>
      <c r="C428" s="44" t="s">
        <v>215</v>
      </c>
      <c r="D428" s="44" t="s">
        <v>7</v>
      </c>
      <c r="E428" s="11" t="s">
        <v>8</v>
      </c>
      <c r="F428" s="7">
        <v>150</v>
      </c>
      <c r="G428" s="7"/>
      <c r="H428" s="7">
        <f>SUM(F428:G428)</f>
        <v>150</v>
      </c>
      <c r="I428" s="7">
        <v>150</v>
      </c>
      <c r="J428" s="7"/>
      <c r="K428" s="7">
        <f>SUM(I428:J428)</f>
        <v>150</v>
      </c>
      <c r="L428" s="7">
        <v>150</v>
      </c>
      <c r="M428" s="7"/>
      <c r="N428" s="7">
        <f>SUM(L428:M428)</f>
        <v>150</v>
      </c>
    </row>
    <row r="429" spans="1:14" ht="15.75" outlineLevel="7" x14ac:dyDescent="0.2">
      <c r="A429" s="43" t="s">
        <v>482</v>
      </c>
      <c r="B429" s="43" t="s">
        <v>751</v>
      </c>
      <c r="C429" s="43" t="s">
        <v>217</v>
      </c>
      <c r="D429" s="43"/>
      <c r="E429" s="10" t="s">
        <v>218</v>
      </c>
      <c r="F429" s="6">
        <f t="shared" ref="F429:N429" si="713">F430</f>
        <v>170</v>
      </c>
      <c r="G429" s="6">
        <f t="shared" si="713"/>
        <v>0</v>
      </c>
      <c r="H429" s="6">
        <f t="shared" si="713"/>
        <v>170</v>
      </c>
      <c r="I429" s="6">
        <f t="shared" si="713"/>
        <v>170</v>
      </c>
      <c r="J429" s="6">
        <f t="shared" si="713"/>
        <v>0</v>
      </c>
      <c r="K429" s="6">
        <f t="shared" si="713"/>
        <v>170</v>
      </c>
      <c r="L429" s="6">
        <f t="shared" si="713"/>
        <v>170</v>
      </c>
      <c r="M429" s="6">
        <f t="shared" si="713"/>
        <v>0</v>
      </c>
      <c r="N429" s="6">
        <f t="shared" si="713"/>
        <v>170</v>
      </c>
    </row>
    <row r="430" spans="1:14" ht="15.75" outlineLevel="7" x14ac:dyDescent="0.2">
      <c r="A430" s="44" t="s">
        <v>482</v>
      </c>
      <c r="B430" s="44" t="s">
        <v>751</v>
      </c>
      <c r="C430" s="44" t="s">
        <v>217</v>
      </c>
      <c r="D430" s="44" t="s">
        <v>7</v>
      </c>
      <c r="E430" s="11" t="s">
        <v>8</v>
      </c>
      <c r="F430" s="7">
        <v>170</v>
      </c>
      <c r="G430" s="7"/>
      <c r="H430" s="7">
        <f>SUM(F430:G430)</f>
        <v>170</v>
      </c>
      <c r="I430" s="7">
        <v>170</v>
      </c>
      <c r="J430" s="7"/>
      <c r="K430" s="7">
        <f>SUM(I430:J430)</f>
        <v>170</v>
      </c>
      <c r="L430" s="7">
        <v>170</v>
      </c>
      <c r="M430" s="7"/>
      <c r="N430" s="7">
        <f>SUM(L430:M430)</f>
        <v>170</v>
      </c>
    </row>
    <row r="431" spans="1:14" ht="31.5" outlineLevel="7" x14ac:dyDescent="0.2">
      <c r="A431" s="43" t="s">
        <v>482</v>
      </c>
      <c r="B431" s="43" t="s">
        <v>751</v>
      </c>
      <c r="C431" s="43" t="s">
        <v>219</v>
      </c>
      <c r="D431" s="43"/>
      <c r="E431" s="10" t="s">
        <v>220</v>
      </c>
      <c r="F431" s="6">
        <f t="shared" ref="F431:N432" si="714">F432</f>
        <v>20</v>
      </c>
      <c r="G431" s="6">
        <f t="shared" si="714"/>
        <v>0</v>
      </c>
      <c r="H431" s="6">
        <f t="shared" si="714"/>
        <v>20</v>
      </c>
      <c r="I431" s="6">
        <f t="shared" si="714"/>
        <v>20</v>
      </c>
      <c r="J431" s="6">
        <f t="shared" si="714"/>
        <v>0</v>
      </c>
      <c r="K431" s="6">
        <f t="shared" si="714"/>
        <v>20</v>
      </c>
      <c r="L431" s="6">
        <f t="shared" si="714"/>
        <v>20</v>
      </c>
      <c r="M431" s="6">
        <f t="shared" si="714"/>
        <v>0</v>
      </c>
      <c r="N431" s="6">
        <f t="shared" si="714"/>
        <v>20</v>
      </c>
    </row>
    <row r="432" spans="1:14" ht="15.75" outlineLevel="7" x14ac:dyDescent="0.2">
      <c r="A432" s="43" t="s">
        <v>482</v>
      </c>
      <c r="B432" s="43" t="s">
        <v>751</v>
      </c>
      <c r="C432" s="43" t="s">
        <v>221</v>
      </c>
      <c r="D432" s="43"/>
      <c r="E432" s="10" t="s">
        <v>222</v>
      </c>
      <c r="F432" s="6">
        <f t="shared" si="714"/>
        <v>20</v>
      </c>
      <c r="G432" s="6">
        <f t="shared" si="714"/>
        <v>0</v>
      </c>
      <c r="H432" s="6">
        <f t="shared" si="714"/>
        <v>20</v>
      </c>
      <c r="I432" s="6">
        <f t="shared" si="714"/>
        <v>20</v>
      </c>
      <c r="J432" s="6">
        <f t="shared" si="714"/>
        <v>0</v>
      </c>
      <c r="K432" s="6">
        <f t="shared" si="714"/>
        <v>20</v>
      </c>
      <c r="L432" s="6">
        <f t="shared" si="714"/>
        <v>20</v>
      </c>
      <c r="M432" s="6">
        <f t="shared" si="714"/>
        <v>0</v>
      </c>
      <c r="N432" s="6">
        <f t="shared" si="714"/>
        <v>20</v>
      </c>
    </row>
    <row r="433" spans="1:14" ht="15.75" outlineLevel="7" x14ac:dyDescent="0.2">
      <c r="A433" s="44" t="s">
        <v>482</v>
      </c>
      <c r="B433" s="44" t="s">
        <v>751</v>
      </c>
      <c r="C433" s="44" t="s">
        <v>221</v>
      </c>
      <c r="D433" s="44" t="s">
        <v>7</v>
      </c>
      <c r="E433" s="11" t="s">
        <v>8</v>
      </c>
      <c r="F433" s="7">
        <v>20</v>
      </c>
      <c r="G433" s="7"/>
      <c r="H433" s="7">
        <f>SUM(F433:G433)</f>
        <v>20</v>
      </c>
      <c r="I433" s="7">
        <v>20</v>
      </c>
      <c r="J433" s="7"/>
      <c r="K433" s="7">
        <f>SUM(I433:J433)</f>
        <v>20</v>
      </c>
      <c r="L433" s="7">
        <v>20</v>
      </c>
      <c r="M433" s="7"/>
      <c r="N433" s="7">
        <f>SUM(L433:M433)</f>
        <v>20</v>
      </c>
    </row>
    <row r="434" spans="1:14" ht="15.75" outlineLevel="7" x14ac:dyDescent="0.2">
      <c r="A434" s="43" t="s">
        <v>482</v>
      </c>
      <c r="B434" s="43" t="s">
        <v>623</v>
      </c>
      <c r="C434" s="43"/>
      <c r="D434" s="43"/>
      <c r="E434" s="10" t="s">
        <v>624</v>
      </c>
      <c r="F434" s="6">
        <f>F435</f>
        <v>773325.81</v>
      </c>
      <c r="G434" s="6">
        <f t="shared" ref="G434:H436" si="715">G435</f>
        <v>0</v>
      </c>
      <c r="H434" s="6">
        <f t="shared" si="715"/>
        <v>773325.81</v>
      </c>
      <c r="I434" s="6"/>
      <c r="J434" s="6">
        <f t="shared" ref="J434:J436" si="716">J435</f>
        <v>0</v>
      </c>
      <c r="K434" s="6">
        <f t="shared" ref="K434:K436" si="717">K435</f>
        <v>0</v>
      </c>
      <c r="L434" s="6"/>
      <c r="M434" s="6">
        <f t="shared" ref="M434:M436" si="718">M435</f>
        <v>0</v>
      </c>
      <c r="N434" s="6">
        <f t="shared" ref="N434:N436" si="719">N435</f>
        <v>0</v>
      </c>
    </row>
    <row r="435" spans="1:14" ht="31.5" outlineLevel="7" x14ac:dyDescent="0.2">
      <c r="A435" s="43" t="s">
        <v>482</v>
      </c>
      <c r="B435" s="43" t="s">
        <v>623</v>
      </c>
      <c r="C435" s="43" t="s">
        <v>131</v>
      </c>
      <c r="D435" s="43"/>
      <c r="E435" s="10" t="s">
        <v>132</v>
      </c>
      <c r="F435" s="6">
        <f>F436</f>
        <v>773325.81</v>
      </c>
      <c r="G435" s="6">
        <f t="shared" si="715"/>
        <v>0</v>
      </c>
      <c r="H435" s="6">
        <f t="shared" si="715"/>
        <v>773325.81</v>
      </c>
      <c r="I435" s="6"/>
      <c r="J435" s="6">
        <f t="shared" si="716"/>
        <v>0</v>
      </c>
      <c r="K435" s="6">
        <f t="shared" si="717"/>
        <v>0</v>
      </c>
      <c r="L435" s="6"/>
      <c r="M435" s="6">
        <f t="shared" si="718"/>
        <v>0</v>
      </c>
      <c r="N435" s="6">
        <f t="shared" si="719"/>
        <v>0</v>
      </c>
    </row>
    <row r="436" spans="1:14" ht="15.75" outlineLevel="7" x14ac:dyDescent="0.2">
      <c r="A436" s="43" t="s">
        <v>482</v>
      </c>
      <c r="B436" s="43" t="s">
        <v>623</v>
      </c>
      <c r="C436" s="43" t="s">
        <v>133</v>
      </c>
      <c r="D436" s="43"/>
      <c r="E436" s="10" t="s">
        <v>506</v>
      </c>
      <c r="F436" s="6">
        <f>F437</f>
        <v>773325.81</v>
      </c>
      <c r="G436" s="6">
        <f t="shared" si="715"/>
        <v>0</v>
      </c>
      <c r="H436" s="6">
        <f t="shared" si="715"/>
        <v>773325.81</v>
      </c>
      <c r="I436" s="6"/>
      <c r="J436" s="6">
        <f t="shared" si="716"/>
        <v>0</v>
      </c>
      <c r="K436" s="6">
        <f t="shared" si="717"/>
        <v>0</v>
      </c>
      <c r="L436" s="6"/>
      <c r="M436" s="6">
        <f t="shared" si="718"/>
        <v>0</v>
      </c>
      <c r="N436" s="6">
        <f t="shared" si="719"/>
        <v>0</v>
      </c>
    </row>
    <row r="437" spans="1:14" ht="15.75" outlineLevel="7" x14ac:dyDescent="0.2">
      <c r="A437" s="43" t="s">
        <v>482</v>
      </c>
      <c r="B437" s="43" t="s">
        <v>623</v>
      </c>
      <c r="C437" s="43" t="s">
        <v>615</v>
      </c>
      <c r="D437" s="44"/>
      <c r="E437" s="10" t="s">
        <v>622</v>
      </c>
      <c r="F437" s="6">
        <f>F438+F440+F442</f>
        <v>773325.81</v>
      </c>
      <c r="G437" s="6">
        <f>G438+G440+G442</f>
        <v>0</v>
      </c>
      <c r="H437" s="6">
        <f t="shared" ref="H437" si="720">H438+H440+H442</f>
        <v>773325.81</v>
      </c>
      <c r="I437" s="6"/>
      <c r="J437" s="6">
        <f>J438+J440+J442</f>
        <v>0</v>
      </c>
      <c r="K437" s="6">
        <f t="shared" ref="K437" si="721">K438+K440+K442</f>
        <v>0</v>
      </c>
      <c r="L437" s="6"/>
      <c r="M437" s="6">
        <f>M438+M440+M442</f>
        <v>0</v>
      </c>
      <c r="N437" s="6">
        <f t="shared" ref="N437" si="722">N438+N440+N442</f>
        <v>0</v>
      </c>
    </row>
    <row r="438" spans="1:14" ht="31.5" outlineLevel="7" x14ac:dyDescent="0.2">
      <c r="A438" s="43" t="s">
        <v>482</v>
      </c>
      <c r="B438" s="43" t="s">
        <v>623</v>
      </c>
      <c r="C438" s="43" t="s">
        <v>616</v>
      </c>
      <c r="D438" s="44"/>
      <c r="E438" s="10" t="s">
        <v>625</v>
      </c>
      <c r="F438" s="6">
        <f>F439</f>
        <v>9666.61</v>
      </c>
      <c r="G438" s="6">
        <f t="shared" ref="G438:H438" si="723">G439</f>
        <v>0</v>
      </c>
      <c r="H438" s="6">
        <f t="shared" si="723"/>
        <v>9666.61</v>
      </c>
      <c r="I438" s="6"/>
      <c r="J438" s="6">
        <f t="shared" ref="J438" si="724">J439</f>
        <v>0</v>
      </c>
      <c r="K438" s="6">
        <f t="shared" ref="K438" si="725">K439</f>
        <v>0</v>
      </c>
      <c r="L438" s="6"/>
      <c r="M438" s="6">
        <f t="shared" ref="M438" si="726">M439</f>
        <v>0</v>
      </c>
      <c r="N438" s="6">
        <f t="shared" ref="N438" si="727">N439</f>
        <v>0</v>
      </c>
    </row>
    <row r="439" spans="1:14" ht="31.5" outlineLevel="7" x14ac:dyDescent="0.2">
      <c r="A439" s="44" t="s">
        <v>482</v>
      </c>
      <c r="B439" s="44" t="s">
        <v>623</v>
      </c>
      <c r="C439" s="44" t="s">
        <v>616</v>
      </c>
      <c r="D439" s="44" t="s">
        <v>65</v>
      </c>
      <c r="E439" s="11" t="s">
        <v>66</v>
      </c>
      <c r="F439" s="7">
        <v>9666.61</v>
      </c>
      <c r="G439" s="7"/>
      <c r="H439" s="7">
        <f>SUM(F439:G439)</f>
        <v>9666.61</v>
      </c>
      <c r="I439" s="7"/>
      <c r="J439" s="7"/>
      <c r="K439" s="7">
        <f>SUM(I439:J439)</f>
        <v>0</v>
      </c>
      <c r="L439" s="7"/>
      <c r="M439" s="7"/>
      <c r="N439" s="7">
        <f>SUM(L439:M439)</f>
        <v>0</v>
      </c>
    </row>
    <row r="440" spans="1:14" ht="31.5" outlineLevel="7" x14ac:dyDescent="0.2">
      <c r="A440" s="43" t="s">
        <v>482</v>
      </c>
      <c r="B440" s="43" t="s">
        <v>623</v>
      </c>
      <c r="C440" s="43" t="s">
        <v>616</v>
      </c>
      <c r="D440" s="44"/>
      <c r="E440" s="10" t="s">
        <v>626</v>
      </c>
      <c r="F440" s="6">
        <f>F441</f>
        <v>190914.8</v>
      </c>
      <c r="G440" s="6">
        <f t="shared" ref="G440:H440" si="728">G441</f>
        <v>0</v>
      </c>
      <c r="H440" s="6">
        <f t="shared" si="728"/>
        <v>190914.8</v>
      </c>
      <c r="I440" s="6"/>
      <c r="J440" s="6">
        <f t="shared" ref="J440" si="729">J441</f>
        <v>0</v>
      </c>
      <c r="K440" s="6">
        <f t="shared" ref="K440" si="730">K441</f>
        <v>0</v>
      </c>
      <c r="L440" s="6"/>
      <c r="M440" s="6">
        <f t="shared" ref="M440" si="731">M441</f>
        <v>0</v>
      </c>
      <c r="N440" s="6">
        <f t="shared" ref="N440" si="732">N441</f>
        <v>0</v>
      </c>
    </row>
    <row r="441" spans="1:14" ht="31.5" outlineLevel="7" x14ac:dyDescent="0.2">
      <c r="A441" s="44" t="s">
        <v>482</v>
      </c>
      <c r="B441" s="44" t="s">
        <v>623</v>
      </c>
      <c r="C441" s="44" t="s">
        <v>616</v>
      </c>
      <c r="D441" s="44" t="s">
        <v>65</v>
      </c>
      <c r="E441" s="11" t="s">
        <v>66</v>
      </c>
      <c r="F441" s="7">
        <v>190914.8</v>
      </c>
      <c r="G441" s="7"/>
      <c r="H441" s="7">
        <f>SUM(F441:G441)</f>
        <v>190914.8</v>
      </c>
      <c r="I441" s="7"/>
      <c r="J441" s="7"/>
      <c r="K441" s="7">
        <f>SUM(I441:J441)</f>
        <v>0</v>
      </c>
      <c r="L441" s="7"/>
      <c r="M441" s="7"/>
      <c r="N441" s="7">
        <f>SUM(L441:M441)</f>
        <v>0</v>
      </c>
    </row>
    <row r="442" spans="1:14" ht="31.5" outlineLevel="7" x14ac:dyDescent="0.2">
      <c r="A442" s="43" t="s">
        <v>482</v>
      </c>
      <c r="B442" s="43" t="s">
        <v>623</v>
      </c>
      <c r="C442" s="43" t="s">
        <v>616</v>
      </c>
      <c r="D442" s="44"/>
      <c r="E442" s="10" t="s">
        <v>627</v>
      </c>
      <c r="F442" s="6">
        <f>F443</f>
        <v>572744.4</v>
      </c>
      <c r="G442" s="6">
        <f t="shared" ref="G442:H442" si="733">G443</f>
        <v>0</v>
      </c>
      <c r="H442" s="6">
        <f t="shared" si="733"/>
        <v>572744.4</v>
      </c>
      <c r="I442" s="6"/>
      <c r="J442" s="6">
        <f t="shared" ref="J442" si="734">J443</f>
        <v>0</v>
      </c>
      <c r="K442" s="6">
        <f t="shared" ref="K442" si="735">K443</f>
        <v>0</v>
      </c>
      <c r="L442" s="6"/>
      <c r="M442" s="6">
        <f t="shared" ref="M442" si="736">M443</f>
        <v>0</v>
      </c>
      <c r="N442" s="6">
        <f t="shared" ref="N442" si="737">N443</f>
        <v>0</v>
      </c>
    </row>
    <row r="443" spans="1:14" ht="31.5" outlineLevel="7" x14ac:dyDescent="0.2">
      <c r="A443" s="44" t="s">
        <v>482</v>
      </c>
      <c r="B443" s="44" t="s">
        <v>623</v>
      </c>
      <c r="C443" s="44" t="s">
        <v>616</v>
      </c>
      <c r="D443" s="44" t="s">
        <v>65</v>
      </c>
      <c r="E443" s="11" t="s">
        <v>66</v>
      </c>
      <c r="F443" s="7">
        <v>572744.4</v>
      </c>
      <c r="G443" s="7"/>
      <c r="H443" s="7">
        <f>SUM(F443:G443)</f>
        <v>572744.4</v>
      </c>
      <c r="I443" s="7"/>
      <c r="J443" s="7"/>
      <c r="K443" s="7">
        <f>SUM(I443:J443)</f>
        <v>0</v>
      </c>
      <c r="L443" s="7"/>
      <c r="M443" s="7"/>
      <c r="N443" s="7">
        <f>SUM(L443:M443)</f>
        <v>0</v>
      </c>
    </row>
    <row r="444" spans="1:14" ht="15.75" outlineLevel="7" x14ac:dyDescent="0.2">
      <c r="A444" s="43" t="s">
        <v>482</v>
      </c>
      <c r="B444" s="43" t="s">
        <v>474</v>
      </c>
      <c r="C444" s="44"/>
      <c r="D444" s="44"/>
      <c r="E444" s="51" t="s">
        <v>475</v>
      </c>
      <c r="F444" s="6">
        <f>F445+F460+F477+F483</f>
        <v>72811.978119999985</v>
      </c>
      <c r="G444" s="6">
        <f t="shared" ref="G444:H444" si="738">G445+G460+G477+G483</f>
        <v>-1196.67812</v>
      </c>
      <c r="H444" s="6">
        <f t="shared" si="738"/>
        <v>71615.299999999988</v>
      </c>
      <c r="I444" s="6">
        <f>I445+I460+I477+I483</f>
        <v>24447.267820000001</v>
      </c>
      <c r="J444" s="6">
        <f t="shared" ref="J444" si="739">J445+J460+J477+J483</f>
        <v>-119.66782000000001</v>
      </c>
      <c r="K444" s="6">
        <f t="shared" ref="K444" si="740">K445+K460+K477+K483</f>
        <v>24327.599999999999</v>
      </c>
      <c r="L444" s="6">
        <f>L445+L460+L477+L483</f>
        <v>15537.43391</v>
      </c>
      <c r="M444" s="6">
        <f t="shared" ref="M444" si="741">M445+M460+M477+M483</f>
        <v>-59.833910000000003</v>
      </c>
      <c r="N444" s="6">
        <f t="shared" ref="N444" si="742">N445+N460+N477+N483</f>
        <v>15477.6</v>
      </c>
    </row>
    <row r="445" spans="1:14" ht="15.75" outlineLevel="7" x14ac:dyDescent="0.2">
      <c r="A445" s="43" t="s">
        <v>482</v>
      </c>
      <c r="B445" s="104" t="s">
        <v>527</v>
      </c>
      <c r="C445" s="104"/>
      <c r="D445" s="104"/>
      <c r="E445" s="51" t="s">
        <v>606</v>
      </c>
      <c r="F445" s="6">
        <f>F446</f>
        <v>60184.378119999994</v>
      </c>
      <c r="G445" s="6">
        <f t="shared" ref="G445:H446" si="743">G446</f>
        <v>-1196.67812</v>
      </c>
      <c r="H445" s="6">
        <f t="shared" si="743"/>
        <v>58987.7</v>
      </c>
      <c r="I445" s="6">
        <f t="shared" ref="I445:L446" si="744">I446</f>
        <v>11819.667820000001</v>
      </c>
      <c r="J445" s="6">
        <f t="shared" ref="J445:J446" si="745">J446</f>
        <v>-119.66782000000001</v>
      </c>
      <c r="K445" s="6">
        <f t="shared" ref="K445:K446" si="746">K446</f>
        <v>11700</v>
      </c>
      <c r="L445" s="6">
        <f t="shared" si="744"/>
        <v>2909.8339099999998</v>
      </c>
      <c r="M445" s="6">
        <f t="shared" ref="M445:M446" si="747">M446</f>
        <v>-59.833910000000003</v>
      </c>
      <c r="N445" s="6">
        <f t="shared" ref="N445:N446" si="748">N446</f>
        <v>2850</v>
      </c>
    </row>
    <row r="446" spans="1:14" ht="31.5" outlineLevel="7" x14ac:dyDescent="0.2">
      <c r="A446" s="43" t="s">
        <v>482</v>
      </c>
      <c r="B446" s="104" t="s">
        <v>527</v>
      </c>
      <c r="C446" s="43" t="s">
        <v>223</v>
      </c>
      <c r="D446" s="43"/>
      <c r="E446" s="10" t="s">
        <v>224</v>
      </c>
      <c r="F446" s="6">
        <f>F447</f>
        <v>60184.378119999994</v>
      </c>
      <c r="G446" s="6">
        <f t="shared" si="743"/>
        <v>-1196.67812</v>
      </c>
      <c r="H446" s="6">
        <f t="shared" si="743"/>
        <v>58987.7</v>
      </c>
      <c r="I446" s="6">
        <f t="shared" si="744"/>
        <v>11819.667820000001</v>
      </c>
      <c r="J446" s="6">
        <f t="shared" si="745"/>
        <v>-119.66782000000001</v>
      </c>
      <c r="K446" s="6">
        <f t="shared" si="746"/>
        <v>11700</v>
      </c>
      <c r="L446" s="6">
        <f t="shared" si="744"/>
        <v>2909.8339099999998</v>
      </c>
      <c r="M446" s="6">
        <f t="shared" si="747"/>
        <v>-59.833910000000003</v>
      </c>
      <c r="N446" s="6">
        <f t="shared" si="748"/>
        <v>2850</v>
      </c>
    </row>
    <row r="447" spans="1:14" ht="31.5" outlineLevel="7" x14ac:dyDescent="0.2">
      <c r="A447" s="43" t="s">
        <v>482</v>
      </c>
      <c r="B447" s="104" t="s">
        <v>527</v>
      </c>
      <c r="C447" s="43" t="s">
        <v>225</v>
      </c>
      <c r="D447" s="43"/>
      <c r="E447" s="10" t="s">
        <v>226</v>
      </c>
      <c r="F447" s="6">
        <f>F451+F448</f>
        <v>60184.378119999994</v>
      </c>
      <c r="G447" s="6">
        <f t="shared" ref="G447:H447" si="749">G451+G448</f>
        <v>-1196.67812</v>
      </c>
      <c r="H447" s="6">
        <f t="shared" si="749"/>
        <v>58987.7</v>
      </c>
      <c r="I447" s="6">
        <f t="shared" ref="I447:L447" si="750">I451+I448</f>
        <v>11819.667820000001</v>
      </c>
      <c r="J447" s="6">
        <f t="shared" ref="J447" si="751">J451+J448</f>
        <v>-119.66782000000001</v>
      </c>
      <c r="K447" s="6">
        <f t="shared" ref="K447" si="752">K451+K448</f>
        <v>11700</v>
      </c>
      <c r="L447" s="6">
        <f t="shared" si="750"/>
        <v>2909.8339099999998</v>
      </c>
      <c r="M447" s="6">
        <f t="shared" ref="M447" si="753">M451+M448</f>
        <v>-59.833910000000003</v>
      </c>
      <c r="N447" s="6">
        <f t="shared" ref="N447" si="754">N451+N448</f>
        <v>2850</v>
      </c>
    </row>
    <row r="448" spans="1:14" ht="31.5" outlineLevel="7" x14ac:dyDescent="0.2">
      <c r="A448" s="43" t="s">
        <v>482</v>
      </c>
      <c r="B448" s="104" t="s">
        <v>527</v>
      </c>
      <c r="C448" s="43" t="s">
        <v>227</v>
      </c>
      <c r="D448" s="43"/>
      <c r="E448" s="10" t="s">
        <v>228</v>
      </c>
      <c r="F448" s="6">
        <f>F449</f>
        <v>22887.7</v>
      </c>
      <c r="G448" s="6">
        <f t="shared" ref="G448:H449" si="755">G449</f>
        <v>0</v>
      </c>
      <c r="H448" s="6">
        <f t="shared" si="755"/>
        <v>22887.7</v>
      </c>
      <c r="I448" s="6"/>
      <c r="J448" s="6">
        <f t="shared" ref="J448:J449" si="756">J449</f>
        <v>0</v>
      </c>
      <c r="K448" s="6">
        <f t="shared" ref="K448:K449" si="757">K449</f>
        <v>0</v>
      </c>
      <c r="L448" s="6"/>
      <c r="M448" s="6">
        <f t="shared" ref="M448:M449" si="758">M449</f>
        <v>0</v>
      </c>
      <c r="N448" s="6">
        <f t="shared" ref="N448:N449" si="759">N449</f>
        <v>0</v>
      </c>
    </row>
    <row r="449" spans="1:14" ht="31.5" outlineLevel="7" x14ac:dyDescent="0.2">
      <c r="A449" s="43" t="s">
        <v>482</v>
      </c>
      <c r="B449" s="104" t="s">
        <v>527</v>
      </c>
      <c r="C449" s="43" t="s">
        <v>753</v>
      </c>
      <c r="D449" s="43"/>
      <c r="E449" s="10" t="s">
        <v>827</v>
      </c>
      <c r="F449" s="6">
        <f>F450</f>
        <v>22887.7</v>
      </c>
      <c r="G449" s="6">
        <f t="shared" si="755"/>
        <v>0</v>
      </c>
      <c r="H449" s="6">
        <f t="shared" si="755"/>
        <v>22887.7</v>
      </c>
      <c r="I449" s="6"/>
      <c r="J449" s="6">
        <f t="shared" si="756"/>
        <v>0</v>
      </c>
      <c r="K449" s="6">
        <f t="shared" si="757"/>
        <v>0</v>
      </c>
      <c r="L449" s="6"/>
      <c r="M449" s="6">
        <f t="shared" si="758"/>
        <v>0</v>
      </c>
      <c r="N449" s="6">
        <f t="shared" si="759"/>
        <v>0</v>
      </c>
    </row>
    <row r="450" spans="1:14" ht="31.5" outlineLevel="7" x14ac:dyDescent="0.2">
      <c r="A450" s="44" t="s">
        <v>482</v>
      </c>
      <c r="B450" s="55" t="s">
        <v>527</v>
      </c>
      <c r="C450" s="44" t="s">
        <v>753</v>
      </c>
      <c r="D450" s="44" t="s">
        <v>65</v>
      </c>
      <c r="E450" s="11" t="s">
        <v>66</v>
      </c>
      <c r="F450" s="7">
        <v>22887.7</v>
      </c>
      <c r="G450" s="7"/>
      <c r="H450" s="7">
        <f>SUM(F450:G450)</f>
        <v>22887.7</v>
      </c>
      <c r="I450" s="6"/>
      <c r="J450" s="7"/>
      <c r="K450" s="7">
        <f>SUM(I450:J450)</f>
        <v>0</v>
      </c>
      <c r="L450" s="6"/>
      <c r="M450" s="7"/>
      <c r="N450" s="7">
        <f>SUM(L450:M450)</f>
        <v>0</v>
      </c>
    </row>
    <row r="451" spans="1:14" ht="31.5" outlineLevel="7" x14ac:dyDescent="0.2">
      <c r="A451" s="43" t="s">
        <v>482</v>
      </c>
      <c r="B451" s="104" t="s">
        <v>527</v>
      </c>
      <c r="C451" s="43" t="s">
        <v>724</v>
      </c>
      <c r="D451" s="44"/>
      <c r="E451" s="10" t="s">
        <v>711</v>
      </c>
      <c r="F451" s="6">
        <f>F452+F456+F458+F454</f>
        <v>37296.678119999997</v>
      </c>
      <c r="G451" s="6">
        <f t="shared" ref="G451:H451" si="760">G452+G456+G458+G454</f>
        <v>-1196.67812</v>
      </c>
      <c r="H451" s="6">
        <f t="shared" si="760"/>
        <v>36100</v>
      </c>
      <c r="I451" s="6">
        <f t="shared" ref="I451:L451" si="761">I452+I456+I458+I454</f>
        <v>11819.667820000001</v>
      </c>
      <c r="J451" s="6">
        <f t="shared" ref="J451" si="762">J452+J456+J458+J454</f>
        <v>-119.66782000000001</v>
      </c>
      <c r="K451" s="6">
        <f t="shared" ref="K451" si="763">K452+K456+K458+K454</f>
        <v>11700</v>
      </c>
      <c r="L451" s="6">
        <f t="shared" si="761"/>
        <v>2909.8339099999998</v>
      </c>
      <c r="M451" s="6">
        <f t="shared" ref="M451" si="764">M452+M456+M458+M454</f>
        <v>-59.833910000000003</v>
      </c>
      <c r="N451" s="6">
        <f t="shared" ref="N451" si="765">N452+N456+N458+N454</f>
        <v>2850</v>
      </c>
    </row>
    <row r="452" spans="1:14" ht="31.5" outlineLevel="7" x14ac:dyDescent="0.2">
      <c r="A452" s="41" t="s">
        <v>482</v>
      </c>
      <c r="B452" s="104" t="s">
        <v>527</v>
      </c>
      <c r="C452" s="43" t="s">
        <v>725</v>
      </c>
      <c r="D452" s="43"/>
      <c r="E452" s="10" t="s">
        <v>881</v>
      </c>
      <c r="F452" s="6">
        <f>F453</f>
        <v>18050</v>
      </c>
      <c r="G452" s="6">
        <f t="shared" ref="G452:H452" si="766">G453</f>
        <v>0</v>
      </c>
      <c r="H452" s="6">
        <f t="shared" si="766"/>
        <v>18050</v>
      </c>
      <c r="I452" s="6">
        <f t="shared" ref="I452:L452" si="767">I453</f>
        <v>11700</v>
      </c>
      <c r="J452" s="6">
        <f t="shared" ref="J452" si="768">J453</f>
        <v>0</v>
      </c>
      <c r="K452" s="6">
        <f t="shared" ref="K452" si="769">K453</f>
        <v>11700</v>
      </c>
      <c r="L452" s="6">
        <f t="shared" si="767"/>
        <v>2850</v>
      </c>
      <c r="M452" s="6">
        <f t="shared" ref="M452" si="770">M453</f>
        <v>0</v>
      </c>
      <c r="N452" s="6">
        <f t="shared" ref="N452" si="771">N453</f>
        <v>2850</v>
      </c>
    </row>
    <row r="453" spans="1:14" ht="31.5" outlineLevel="7" x14ac:dyDescent="0.2">
      <c r="A453" s="42" t="s">
        <v>482</v>
      </c>
      <c r="B453" s="55" t="s">
        <v>527</v>
      </c>
      <c r="C453" s="44" t="s">
        <v>725</v>
      </c>
      <c r="D453" s="44" t="s">
        <v>65</v>
      </c>
      <c r="E453" s="11" t="s">
        <v>66</v>
      </c>
      <c r="F453" s="7">
        <v>18050</v>
      </c>
      <c r="G453" s="7"/>
      <c r="H453" s="7">
        <f>SUM(F453:G453)</f>
        <v>18050</v>
      </c>
      <c r="I453" s="7">
        <v>11700</v>
      </c>
      <c r="J453" s="7"/>
      <c r="K453" s="7">
        <f>SUM(I453:J453)</f>
        <v>11700</v>
      </c>
      <c r="L453" s="7">
        <v>2850</v>
      </c>
      <c r="M453" s="7"/>
      <c r="N453" s="7">
        <f>SUM(L453:M453)</f>
        <v>2850</v>
      </c>
    </row>
    <row r="454" spans="1:14" ht="31.5" outlineLevel="7" x14ac:dyDescent="0.2">
      <c r="A454" s="41" t="s">
        <v>482</v>
      </c>
      <c r="B454" s="104" t="s">
        <v>527</v>
      </c>
      <c r="C454" s="43" t="s">
        <v>725</v>
      </c>
      <c r="D454" s="43"/>
      <c r="E454" s="10" t="s">
        <v>882</v>
      </c>
      <c r="F454" s="6">
        <f>F455</f>
        <v>18050</v>
      </c>
      <c r="G454" s="6">
        <f t="shared" ref="G454:H454" si="772">G455</f>
        <v>0</v>
      </c>
      <c r="H454" s="6">
        <f t="shared" si="772"/>
        <v>18050</v>
      </c>
      <c r="I454" s="6"/>
      <c r="J454" s="6">
        <f t="shared" ref="J454" si="773">J455</f>
        <v>0</v>
      </c>
      <c r="K454" s="6">
        <f t="shared" ref="K454" si="774">K455</f>
        <v>0</v>
      </c>
      <c r="L454" s="6"/>
      <c r="M454" s="6">
        <f t="shared" ref="M454" si="775">M455</f>
        <v>0</v>
      </c>
      <c r="N454" s="6">
        <f t="shared" ref="N454" si="776">N455</f>
        <v>0</v>
      </c>
    </row>
    <row r="455" spans="1:14" ht="31.5" outlineLevel="7" x14ac:dyDescent="0.2">
      <c r="A455" s="42" t="s">
        <v>482</v>
      </c>
      <c r="B455" s="55" t="s">
        <v>527</v>
      </c>
      <c r="C455" s="44" t="s">
        <v>725</v>
      </c>
      <c r="D455" s="44" t="s">
        <v>65</v>
      </c>
      <c r="E455" s="11" t="s">
        <v>66</v>
      </c>
      <c r="F455" s="7">
        <v>18050</v>
      </c>
      <c r="G455" s="7"/>
      <c r="H455" s="7">
        <f>SUM(F455:G455)</f>
        <v>18050</v>
      </c>
      <c r="I455" s="7"/>
      <c r="J455" s="7"/>
      <c r="K455" s="7">
        <f>SUM(I455:J455)</f>
        <v>0</v>
      </c>
      <c r="L455" s="7"/>
      <c r="M455" s="7"/>
      <c r="N455" s="7">
        <f>SUM(L455:M455)</f>
        <v>0</v>
      </c>
    </row>
    <row r="456" spans="1:14" ht="31.5" hidden="1" customHeight="1" outlineLevel="7" x14ac:dyDescent="0.2">
      <c r="A456" s="43" t="s">
        <v>482</v>
      </c>
      <c r="B456" s="194" t="s">
        <v>527</v>
      </c>
      <c r="C456" s="163" t="s">
        <v>726</v>
      </c>
      <c r="D456" s="163"/>
      <c r="E456" s="164" t="s">
        <v>883</v>
      </c>
      <c r="F456" s="6">
        <f>F457</f>
        <v>119.66782000000001</v>
      </c>
      <c r="G456" s="171">
        <f t="shared" ref="G456:H456" si="777">G457</f>
        <v>-119.66782000000001</v>
      </c>
      <c r="H456" s="171">
        <f t="shared" si="777"/>
        <v>0</v>
      </c>
      <c r="I456" s="6">
        <f t="shared" ref="I456:L456" si="778">I457</f>
        <v>119.66782000000001</v>
      </c>
      <c r="J456" s="171">
        <f t="shared" ref="J456" si="779">J457</f>
        <v>-119.66782000000001</v>
      </c>
      <c r="K456" s="171">
        <f t="shared" ref="K456" si="780">K457</f>
        <v>0</v>
      </c>
      <c r="L456" s="6">
        <f t="shared" si="778"/>
        <v>59.833910000000003</v>
      </c>
      <c r="M456" s="171">
        <f t="shared" ref="M456" si="781">M457</f>
        <v>-59.833910000000003</v>
      </c>
      <c r="N456" s="171">
        <f t="shared" ref="N456" si="782">N457</f>
        <v>0</v>
      </c>
    </row>
    <row r="457" spans="1:14" ht="31.5" hidden="1" outlineLevel="7" x14ac:dyDescent="0.2">
      <c r="A457" s="44" t="s">
        <v>482</v>
      </c>
      <c r="B457" s="195" t="s">
        <v>527</v>
      </c>
      <c r="C457" s="44" t="s">
        <v>726</v>
      </c>
      <c r="D457" s="44" t="s">
        <v>65</v>
      </c>
      <c r="E457" s="11" t="s">
        <v>66</v>
      </c>
      <c r="F457" s="7">
        <v>119.66782000000001</v>
      </c>
      <c r="G457" s="162">
        <v>-119.66782000000001</v>
      </c>
      <c r="H457" s="162">
        <f>SUM(F457:G457)</f>
        <v>0</v>
      </c>
      <c r="I457" s="7">
        <v>119.66782000000001</v>
      </c>
      <c r="J457" s="162">
        <v>-119.66782000000001</v>
      </c>
      <c r="K457" s="162">
        <f>SUM(I457:J457)</f>
        <v>0</v>
      </c>
      <c r="L457" s="7">
        <v>59.833910000000003</v>
      </c>
      <c r="M457" s="162">
        <v>-59.833910000000003</v>
      </c>
      <c r="N457" s="162">
        <f>SUM(L457:M457)</f>
        <v>0</v>
      </c>
    </row>
    <row r="458" spans="1:14" ht="31.5" hidden="1" outlineLevel="7" x14ac:dyDescent="0.2">
      <c r="A458" s="43" t="s">
        <v>482</v>
      </c>
      <c r="B458" s="194" t="s">
        <v>527</v>
      </c>
      <c r="C458" s="163" t="s">
        <v>726</v>
      </c>
      <c r="D458" s="163"/>
      <c r="E458" s="164" t="s">
        <v>884</v>
      </c>
      <c r="F458" s="6">
        <f>F459</f>
        <v>1077.0102999999999</v>
      </c>
      <c r="G458" s="171">
        <f t="shared" ref="G458:H458" si="783">G459</f>
        <v>-1077.0102999999999</v>
      </c>
      <c r="H458" s="171">
        <f t="shared" si="783"/>
        <v>0</v>
      </c>
      <c r="I458" s="6"/>
      <c r="J458" s="171">
        <f t="shared" ref="J458" si="784">J459</f>
        <v>0</v>
      </c>
      <c r="K458" s="171">
        <f t="shared" ref="K458" si="785">K459</f>
        <v>0</v>
      </c>
      <c r="L458" s="6"/>
      <c r="M458" s="171">
        <f t="shared" ref="M458" si="786">M459</f>
        <v>0</v>
      </c>
      <c r="N458" s="171">
        <f t="shared" ref="N458" si="787">N459</f>
        <v>0</v>
      </c>
    </row>
    <row r="459" spans="1:14" ht="31.5" hidden="1" outlineLevel="7" x14ac:dyDescent="0.2">
      <c r="A459" s="44" t="s">
        <v>482</v>
      </c>
      <c r="B459" s="195" t="s">
        <v>527</v>
      </c>
      <c r="C459" s="44" t="s">
        <v>726</v>
      </c>
      <c r="D459" s="44" t="s">
        <v>65</v>
      </c>
      <c r="E459" s="11" t="s">
        <v>66</v>
      </c>
      <c r="F459" s="7">
        <v>1077.0102999999999</v>
      </c>
      <c r="G459" s="162">
        <v>-1077.0102999999999</v>
      </c>
      <c r="H459" s="162">
        <f>SUM(F459:G459)</f>
        <v>0</v>
      </c>
      <c r="I459" s="6"/>
      <c r="J459" s="162"/>
      <c r="K459" s="162">
        <f>SUM(I459:J459)</f>
        <v>0</v>
      </c>
      <c r="L459" s="6"/>
      <c r="M459" s="162"/>
      <c r="N459" s="162">
        <f>SUM(L459:M459)</f>
        <v>0</v>
      </c>
    </row>
    <row r="460" spans="1:14" ht="15.75" outlineLevel="1" x14ac:dyDescent="0.2">
      <c r="A460" s="43" t="s">
        <v>482</v>
      </c>
      <c r="B460" s="43" t="s">
        <v>476</v>
      </c>
      <c r="C460" s="43"/>
      <c r="D460" s="43"/>
      <c r="E460" s="10" t="s">
        <v>477</v>
      </c>
      <c r="F460" s="6">
        <f>F461+F466</f>
        <v>382.9</v>
      </c>
      <c r="G460" s="6">
        <f t="shared" ref="G460:H460" si="788">G461+G466</f>
        <v>0</v>
      </c>
      <c r="H460" s="6">
        <f t="shared" si="788"/>
        <v>382.9</v>
      </c>
      <c r="I460" s="6">
        <f t="shared" ref="I460:L460" si="789">I461+I466</f>
        <v>382.9</v>
      </c>
      <c r="J460" s="6">
        <f t="shared" ref="J460" si="790">J461+J466</f>
        <v>0</v>
      </c>
      <c r="K460" s="6">
        <f t="shared" ref="K460" si="791">K461+K466</f>
        <v>382.9</v>
      </c>
      <c r="L460" s="6">
        <f t="shared" si="789"/>
        <v>382.9</v>
      </c>
      <c r="M460" s="6">
        <f t="shared" ref="M460" si="792">M461+M466</f>
        <v>0</v>
      </c>
      <c r="N460" s="6">
        <f t="shared" ref="N460" si="793">N461+N466</f>
        <v>382.9</v>
      </c>
    </row>
    <row r="461" spans="1:14" ht="31.5" outlineLevel="2" x14ac:dyDescent="0.2">
      <c r="A461" s="43" t="s">
        <v>482</v>
      </c>
      <c r="B461" s="43" t="s">
        <v>476</v>
      </c>
      <c r="C461" s="43" t="s">
        <v>49</v>
      </c>
      <c r="D461" s="43"/>
      <c r="E461" s="10" t="s">
        <v>50</v>
      </c>
      <c r="F461" s="6">
        <f t="shared" ref="F461:N464" si="794">F462</f>
        <v>74.099999999999994</v>
      </c>
      <c r="G461" s="6">
        <f t="shared" si="794"/>
        <v>0</v>
      </c>
      <c r="H461" s="6">
        <f t="shared" si="794"/>
        <v>74.099999999999994</v>
      </c>
      <c r="I461" s="6">
        <f t="shared" si="794"/>
        <v>74.099999999999994</v>
      </c>
      <c r="J461" s="6">
        <f t="shared" si="794"/>
        <v>0</v>
      </c>
      <c r="K461" s="6">
        <f t="shared" si="794"/>
        <v>74.099999999999994</v>
      </c>
      <c r="L461" s="6">
        <f t="shared" ref="L461:L464" si="795">L462</f>
        <v>74.099999999999994</v>
      </c>
      <c r="M461" s="6">
        <f t="shared" si="794"/>
        <v>0</v>
      </c>
      <c r="N461" s="6">
        <f t="shared" si="794"/>
        <v>74.099999999999994</v>
      </c>
    </row>
    <row r="462" spans="1:14" ht="47.25" outlineLevel="3" x14ac:dyDescent="0.2">
      <c r="A462" s="43" t="s">
        <v>482</v>
      </c>
      <c r="B462" s="43" t="s">
        <v>476</v>
      </c>
      <c r="C462" s="43" t="s">
        <v>98</v>
      </c>
      <c r="D462" s="43"/>
      <c r="E462" s="10" t="s">
        <v>99</v>
      </c>
      <c r="F462" s="6">
        <f t="shared" si="794"/>
        <v>74.099999999999994</v>
      </c>
      <c r="G462" s="6">
        <f t="shared" si="794"/>
        <v>0</v>
      </c>
      <c r="H462" s="6">
        <f t="shared" si="794"/>
        <v>74.099999999999994</v>
      </c>
      <c r="I462" s="6">
        <f t="shared" si="794"/>
        <v>74.099999999999994</v>
      </c>
      <c r="J462" s="6">
        <f t="shared" si="794"/>
        <v>0</v>
      </c>
      <c r="K462" s="6">
        <f t="shared" si="794"/>
        <v>74.099999999999994</v>
      </c>
      <c r="L462" s="6">
        <f t="shared" si="795"/>
        <v>74.099999999999994</v>
      </c>
      <c r="M462" s="6">
        <f t="shared" si="794"/>
        <v>0</v>
      </c>
      <c r="N462" s="6">
        <f t="shared" si="794"/>
        <v>74.099999999999994</v>
      </c>
    </row>
    <row r="463" spans="1:14" ht="31.5" outlineLevel="4" x14ac:dyDescent="0.2">
      <c r="A463" s="43" t="s">
        <v>482</v>
      </c>
      <c r="B463" s="43" t="s">
        <v>476</v>
      </c>
      <c r="C463" s="43" t="s">
        <v>100</v>
      </c>
      <c r="D463" s="43"/>
      <c r="E463" s="10" t="s">
        <v>35</v>
      </c>
      <c r="F463" s="6">
        <f t="shared" si="794"/>
        <v>74.099999999999994</v>
      </c>
      <c r="G463" s="6">
        <f t="shared" si="794"/>
        <v>0</v>
      </c>
      <c r="H463" s="6">
        <f t="shared" si="794"/>
        <v>74.099999999999994</v>
      </c>
      <c r="I463" s="6">
        <f t="shared" si="794"/>
        <v>74.099999999999994</v>
      </c>
      <c r="J463" s="6">
        <f t="shared" si="794"/>
        <v>0</v>
      </c>
      <c r="K463" s="6">
        <f t="shared" si="794"/>
        <v>74.099999999999994</v>
      </c>
      <c r="L463" s="6">
        <f t="shared" si="795"/>
        <v>74.099999999999994</v>
      </c>
      <c r="M463" s="6">
        <f t="shared" si="794"/>
        <v>0</v>
      </c>
      <c r="N463" s="6">
        <f t="shared" si="794"/>
        <v>74.099999999999994</v>
      </c>
    </row>
    <row r="464" spans="1:14" ht="15.75" outlineLevel="5" x14ac:dyDescent="0.2">
      <c r="A464" s="43" t="s">
        <v>482</v>
      </c>
      <c r="B464" s="43" t="s">
        <v>476</v>
      </c>
      <c r="C464" s="43" t="s">
        <v>101</v>
      </c>
      <c r="D464" s="43"/>
      <c r="E464" s="10" t="s">
        <v>102</v>
      </c>
      <c r="F464" s="6">
        <f t="shared" si="794"/>
        <v>74.099999999999994</v>
      </c>
      <c r="G464" s="6">
        <f t="shared" si="794"/>
        <v>0</v>
      </c>
      <c r="H464" s="6">
        <f t="shared" si="794"/>
        <v>74.099999999999994</v>
      </c>
      <c r="I464" s="6">
        <f t="shared" si="794"/>
        <v>74.099999999999994</v>
      </c>
      <c r="J464" s="6">
        <f t="shared" si="794"/>
        <v>0</v>
      </c>
      <c r="K464" s="6">
        <f t="shared" si="794"/>
        <v>74.099999999999994</v>
      </c>
      <c r="L464" s="6">
        <f t="shared" si="795"/>
        <v>74.099999999999994</v>
      </c>
      <c r="M464" s="6">
        <f t="shared" si="794"/>
        <v>0</v>
      </c>
      <c r="N464" s="6">
        <f t="shared" si="794"/>
        <v>74.099999999999994</v>
      </c>
    </row>
    <row r="465" spans="1:14" ht="15.75" outlineLevel="7" x14ac:dyDescent="0.2">
      <c r="A465" s="44" t="s">
        <v>482</v>
      </c>
      <c r="B465" s="44" t="s">
        <v>476</v>
      </c>
      <c r="C465" s="44" t="s">
        <v>101</v>
      </c>
      <c r="D465" s="44" t="s">
        <v>7</v>
      </c>
      <c r="E465" s="11" t="s">
        <v>8</v>
      </c>
      <c r="F465" s="7">
        <v>74.099999999999994</v>
      </c>
      <c r="G465" s="7"/>
      <c r="H465" s="7">
        <f>SUM(F465:G465)</f>
        <v>74.099999999999994</v>
      </c>
      <c r="I465" s="7">
        <v>74.099999999999994</v>
      </c>
      <c r="J465" s="7"/>
      <c r="K465" s="7">
        <f>SUM(I465:J465)</f>
        <v>74.099999999999994</v>
      </c>
      <c r="L465" s="7">
        <v>74.099999999999994</v>
      </c>
      <c r="M465" s="7"/>
      <c r="N465" s="7">
        <f>SUM(L465:M465)</f>
        <v>74.099999999999994</v>
      </c>
    </row>
    <row r="466" spans="1:14" ht="31.5" outlineLevel="2" x14ac:dyDescent="0.2">
      <c r="A466" s="43" t="s">
        <v>482</v>
      </c>
      <c r="B466" s="43" t="s">
        <v>476</v>
      </c>
      <c r="C466" s="43" t="s">
        <v>30</v>
      </c>
      <c r="D466" s="43"/>
      <c r="E466" s="10" t="s">
        <v>31</v>
      </c>
      <c r="F466" s="6">
        <f t="shared" ref="F466:L466" si="796">F467+F471</f>
        <v>308.8</v>
      </c>
      <c r="G466" s="6">
        <f t="shared" ref="G466:H466" si="797">G467+G471</f>
        <v>0</v>
      </c>
      <c r="H466" s="6">
        <f t="shared" si="797"/>
        <v>308.8</v>
      </c>
      <c r="I466" s="6">
        <f t="shared" si="796"/>
        <v>308.8</v>
      </c>
      <c r="J466" s="6">
        <f t="shared" si="796"/>
        <v>0</v>
      </c>
      <c r="K466" s="6">
        <f t="shared" si="796"/>
        <v>308.8</v>
      </c>
      <c r="L466" s="6">
        <f t="shared" si="796"/>
        <v>308.8</v>
      </c>
      <c r="M466" s="6">
        <f t="shared" ref="M466:N466" si="798">M467+M471</f>
        <v>0</v>
      </c>
      <c r="N466" s="6">
        <f t="shared" si="798"/>
        <v>308.8</v>
      </c>
    </row>
    <row r="467" spans="1:14" ht="15.75" outlineLevel="3" x14ac:dyDescent="0.2">
      <c r="A467" s="43" t="s">
        <v>482</v>
      </c>
      <c r="B467" s="43" t="s">
        <v>476</v>
      </c>
      <c r="C467" s="43" t="s">
        <v>71</v>
      </c>
      <c r="D467" s="43"/>
      <c r="E467" s="10" t="s">
        <v>72</v>
      </c>
      <c r="F467" s="6">
        <f t="shared" ref="F467:N469" si="799">F468</f>
        <v>228.8</v>
      </c>
      <c r="G467" s="6">
        <f t="shared" si="799"/>
        <v>0</v>
      </c>
      <c r="H467" s="6">
        <f t="shared" si="799"/>
        <v>228.8</v>
      </c>
      <c r="I467" s="6">
        <f t="shared" ref="I467:I469" si="800">I468</f>
        <v>228.8</v>
      </c>
      <c r="J467" s="6">
        <f t="shared" si="799"/>
        <v>0</v>
      </c>
      <c r="K467" s="6">
        <f t="shared" si="799"/>
        <v>228.8</v>
      </c>
      <c r="L467" s="6">
        <f>L468</f>
        <v>228.8</v>
      </c>
      <c r="M467" s="6">
        <f t="shared" si="799"/>
        <v>0</v>
      </c>
      <c r="N467" s="6">
        <f t="shared" si="799"/>
        <v>228.8</v>
      </c>
    </row>
    <row r="468" spans="1:14" ht="30" customHeight="1" outlineLevel="4" x14ac:dyDescent="0.2">
      <c r="A468" s="43" t="s">
        <v>482</v>
      </c>
      <c r="B468" s="43" t="s">
        <v>476</v>
      </c>
      <c r="C468" s="43" t="s">
        <v>73</v>
      </c>
      <c r="D468" s="43"/>
      <c r="E468" s="10" t="s">
        <v>74</v>
      </c>
      <c r="F468" s="6">
        <f t="shared" si="799"/>
        <v>228.8</v>
      </c>
      <c r="G468" s="6">
        <f t="shared" si="799"/>
        <v>0</v>
      </c>
      <c r="H468" s="6">
        <f t="shared" si="799"/>
        <v>228.8</v>
      </c>
      <c r="I468" s="6">
        <f t="shared" si="800"/>
        <v>228.8</v>
      </c>
      <c r="J468" s="6">
        <f t="shared" si="799"/>
        <v>0</v>
      </c>
      <c r="K468" s="6">
        <f t="shared" si="799"/>
        <v>228.8</v>
      </c>
      <c r="L468" s="6">
        <f t="shared" ref="L468:L469" si="801">L469</f>
        <v>228.8</v>
      </c>
      <c r="M468" s="6">
        <f t="shared" si="799"/>
        <v>0</v>
      </c>
      <c r="N468" s="6">
        <f t="shared" si="799"/>
        <v>228.8</v>
      </c>
    </row>
    <row r="469" spans="1:14" ht="15.75" outlineLevel="5" x14ac:dyDescent="0.2">
      <c r="A469" s="43" t="s">
        <v>482</v>
      </c>
      <c r="B469" s="43" t="s">
        <v>476</v>
      </c>
      <c r="C469" s="43" t="s">
        <v>75</v>
      </c>
      <c r="D469" s="43"/>
      <c r="E469" s="10" t="s">
        <v>76</v>
      </c>
      <c r="F469" s="6">
        <f t="shared" si="799"/>
        <v>228.8</v>
      </c>
      <c r="G469" s="6">
        <f t="shared" si="799"/>
        <v>0</v>
      </c>
      <c r="H469" s="6">
        <f t="shared" si="799"/>
        <v>228.8</v>
      </c>
      <c r="I469" s="6">
        <f t="shared" si="800"/>
        <v>228.8</v>
      </c>
      <c r="J469" s="6">
        <f t="shared" si="799"/>
        <v>0</v>
      </c>
      <c r="K469" s="6">
        <f t="shared" si="799"/>
        <v>228.8</v>
      </c>
      <c r="L469" s="6">
        <f t="shared" si="801"/>
        <v>228.8</v>
      </c>
      <c r="M469" s="6">
        <f t="shared" si="799"/>
        <v>0</v>
      </c>
      <c r="N469" s="6">
        <f t="shared" si="799"/>
        <v>228.8</v>
      </c>
    </row>
    <row r="470" spans="1:14" ht="15.75" outlineLevel="7" x14ac:dyDescent="0.2">
      <c r="A470" s="44" t="s">
        <v>482</v>
      </c>
      <c r="B470" s="44" t="s">
        <v>476</v>
      </c>
      <c r="C470" s="44" t="s">
        <v>75</v>
      </c>
      <c r="D470" s="44" t="s">
        <v>7</v>
      </c>
      <c r="E470" s="11" t="s">
        <v>8</v>
      </c>
      <c r="F470" s="7">
        <v>228.8</v>
      </c>
      <c r="G470" s="7"/>
      <c r="H470" s="7">
        <f>SUM(F470:G470)</f>
        <v>228.8</v>
      </c>
      <c r="I470" s="7">
        <v>228.8</v>
      </c>
      <c r="J470" s="7"/>
      <c r="K470" s="7">
        <f>SUM(I470:J470)</f>
        <v>228.8</v>
      </c>
      <c r="L470" s="7">
        <v>228.8</v>
      </c>
      <c r="M470" s="7"/>
      <c r="N470" s="7">
        <f>SUM(L470:M470)</f>
        <v>228.8</v>
      </c>
    </row>
    <row r="471" spans="1:14" ht="32.25" customHeight="1" outlineLevel="3" x14ac:dyDescent="0.2">
      <c r="A471" s="43" t="s">
        <v>482</v>
      </c>
      <c r="B471" s="43" t="s">
        <v>476</v>
      </c>
      <c r="C471" s="43" t="s">
        <v>32</v>
      </c>
      <c r="D471" s="43"/>
      <c r="E471" s="10" t="s">
        <v>33</v>
      </c>
      <c r="F471" s="6">
        <f t="shared" ref="F471:N471" si="802">F472</f>
        <v>80</v>
      </c>
      <c r="G471" s="6">
        <f t="shared" si="802"/>
        <v>0</v>
      </c>
      <c r="H471" s="6">
        <f t="shared" si="802"/>
        <v>80</v>
      </c>
      <c r="I471" s="6">
        <f t="shared" si="802"/>
        <v>80</v>
      </c>
      <c r="J471" s="6">
        <f t="shared" si="802"/>
        <v>0</v>
      </c>
      <c r="K471" s="6">
        <f t="shared" si="802"/>
        <v>80</v>
      </c>
      <c r="L471" s="6">
        <f>L472</f>
        <v>80</v>
      </c>
      <c r="M471" s="6">
        <f t="shared" si="802"/>
        <v>0</v>
      </c>
      <c r="N471" s="6">
        <f t="shared" si="802"/>
        <v>80</v>
      </c>
    </row>
    <row r="472" spans="1:14" ht="31.5" outlineLevel="4" x14ac:dyDescent="0.2">
      <c r="A472" s="43" t="s">
        <v>482</v>
      </c>
      <c r="B472" s="43" t="s">
        <v>476</v>
      </c>
      <c r="C472" s="43" t="s">
        <v>85</v>
      </c>
      <c r="D472" s="43"/>
      <c r="E472" s="10" t="s">
        <v>86</v>
      </c>
      <c r="F472" s="6">
        <f t="shared" ref="F472:K472" si="803">F473+F475</f>
        <v>80</v>
      </c>
      <c r="G472" s="6">
        <f t="shared" ref="G472:H472" si="804">G473+G475</f>
        <v>0</v>
      </c>
      <c r="H472" s="6">
        <f t="shared" si="804"/>
        <v>80</v>
      </c>
      <c r="I472" s="6">
        <f t="shared" si="803"/>
        <v>80</v>
      </c>
      <c r="J472" s="6">
        <f t="shared" si="803"/>
        <v>0</v>
      </c>
      <c r="K472" s="6">
        <f t="shared" si="803"/>
        <v>80</v>
      </c>
      <c r="L472" s="6">
        <f t="shared" ref="L472:N472" si="805">L473+L475</f>
        <v>80</v>
      </c>
      <c r="M472" s="6">
        <f t="shared" si="805"/>
        <v>0</v>
      </c>
      <c r="N472" s="6">
        <f t="shared" si="805"/>
        <v>80</v>
      </c>
    </row>
    <row r="473" spans="1:14" ht="15.75" outlineLevel="5" x14ac:dyDescent="0.2">
      <c r="A473" s="43" t="s">
        <v>482</v>
      </c>
      <c r="B473" s="43" t="s">
        <v>476</v>
      </c>
      <c r="C473" s="43" t="s">
        <v>87</v>
      </c>
      <c r="D473" s="43"/>
      <c r="E473" s="10" t="s">
        <v>88</v>
      </c>
      <c r="F473" s="6">
        <f t="shared" ref="F473:N473" si="806">F474</f>
        <v>30</v>
      </c>
      <c r="G473" s="6">
        <f t="shared" si="806"/>
        <v>0</v>
      </c>
      <c r="H473" s="6">
        <f t="shared" si="806"/>
        <v>30</v>
      </c>
      <c r="I473" s="6">
        <f t="shared" si="806"/>
        <v>30</v>
      </c>
      <c r="J473" s="6">
        <f t="shared" si="806"/>
        <v>0</v>
      </c>
      <c r="K473" s="6">
        <f t="shared" si="806"/>
        <v>30</v>
      </c>
      <c r="L473" s="6">
        <f>L474</f>
        <v>30</v>
      </c>
      <c r="M473" s="6">
        <f t="shared" si="806"/>
        <v>0</v>
      </c>
      <c r="N473" s="6">
        <f t="shared" si="806"/>
        <v>30</v>
      </c>
    </row>
    <row r="474" spans="1:14" ht="31.5" outlineLevel="7" x14ac:dyDescent="0.2">
      <c r="A474" s="44" t="s">
        <v>482</v>
      </c>
      <c r="B474" s="44" t="s">
        <v>476</v>
      </c>
      <c r="C474" s="44" t="s">
        <v>87</v>
      </c>
      <c r="D474" s="44" t="s">
        <v>65</v>
      </c>
      <c r="E474" s="11" t="s">
        <v>66</v>
      </c>
      <c r="F474" s="7">
        <v>30</v>
      </c>
      <c r="G474" s="7"/>
      <c r="H474" s="7">
        <f>SUM(F474:G474)</f>
        <v>30</v>
      </c>
      <c r="I474" s="7">
        <v>30</v>
      </c>
      <c r="J474" s="7"/>
      <c r="K474" s="7">
        <f>SUM(I474:J474)</f>
        <v>30</v>
      </c>
      <c r="L474" s="7">
        <v>30</v>
      </c>
      <c r="M474" s="7"/>
      <c r="N474" s="7">
        <f>SUM(L474:M474)</f>
        <v>30</v>
      </c>
    </row>
    <row r="475" spans="1:14" ht="15.75" outlineLevel="5" x14ac:dyDescent="0.2">
      <c r="A475" s="43" t="s">
        <v>482</v>
      </c>
      <c r="B475" s="43" t="s">
        <v>476</v>
      </c>
      <c r="C475" s="43" t="s">
        <v>229</v>
      </c>
      <c r="D475" s="43"/>
      <c r="E475" s="10" t="s">
        <v>230</v>
      </c>
      <c r="F475" s="6">
        <f t="shared" ref="F475:N475" si="807">F476</f>
        <v>50</v>
      </c>
      <c r="G475" s="6">
        <f t="shared" si="807"/>
        <v>0</v>
      </c>
      <c r="H475" s="6">
        <f t="shared" si="807"/>
        <v>50</v>
      </c>
      <c r="I475" s="6">
        <f t="shared" si="807"/>
        <v>50</v>
      </c>
      <c r="J475" s="6">
        <f t="shared" si="807"/>
        <v>0</v>
      </c>
      <c r="K475" s="6">
        <f t="shared" si="807"/>
        <v>50</v>
      </c>
      <c r="L475" s="6">
        <f>L476</f>
        <v>50</v>
      </c>
      <c r="M475" s="6">
        <f t="shared" si="807"/>
        <v>0</v>
      </c>
      <c r="N475" s="6">
        <f t="shared" si="807"/>
        <v>50</v>
      </c>
    </row>
    <row r="476" spans="1:14" ht="31.5" outlineLevel="7" x14ac:dyDescent="0.2">
      <c r="A476" s="44" t="s">
        <v>482</v>
      </c>
      <c r="B476" s="44" t="s">
        <v>476</v>
      </c>
      <c r="C476" s="44" t="s">
        <v>229</v>
      </c>
      <c r="D476" s="44" t="s">
        <v>65</v>
      </c>
      <c r="E476" s="11" t="s">
        <v>66</v>
      </c>
      <c r="F476" s="7">
        <v>50</v>
      </c>
      <c r="G476" s="7"/>
      <c r="H476" s="7">
        <f>SUM(F476:G476)</f>
        <v>50</v>
      </c>
      <c r="I476" s="7">
        <v>50</v>
      </c>
      <c r="J476" s="7"/>
      <c r="K476" s="7">
        <f>SUM(I476:J476)</f>
        <v>50</v>
      </c>
      <c r="L476" s="7">
        <v>50</v>
      </c>
      <c r="M476" s="7"/>
      <c r="N476" s="7">
        <f>SUM(L476:M476)</f>
        <v>50</v>
      </c>
    </row>
    <row r="477" spans="1:14" ht="15.75" outlineLevel="7" x14ac:dyDescent="0.2">
      <c r="A477" s="41" t="s">
        <v>482</v>
      </c>
      <c r="B477" s="41" t="s">
        <v>528</v>
      </c>
      <c r="C477" s="41"/>
      <c r="D477" s="41"/>
      <c r="E477" s="21" t="s">
        <v>529</v>
      </c>
      <c r="F477" s="6">
        <f>F478</f>
        <v>53.2</v>
      </c>
      <c r="G477" s="6">
        <f t="shared" ref="G477:H481" si="808">G478</f>
        <v>0</v>
      </c>
      <c r="H477" s="6">
        <f t="shared" si="808"/>
        <v>53.2</v>
      </c>
      <c r="I477" s="6">
        <f t="shared" ref="I477:L481" si="809">I478</f>
        <v>53.2</v>
      </c>
      <c r="J477" s="6">
        <f t="shared" ref="J477:J481" si="810">J478</f>
        <v>0</v>
      </c>
      <c r="K477" s="6">
        <f t="shared" ref="K477:K481" si="811">K478</f>
        <v>53.2</v>
      </c>
      <c r="L477" s="6">
        <f t="shared" si="809"/>
        <v>53.2</v>
      </c>
      <c r="M477" s="6">
        <f t="shared" ref="M477:M481" si="812">M478</f>
        <v>0</v>
      </c>
      <c r="N477" s="6">
        <f t="shared" ref="N477:N481" si="813">N478</f>
        <v>53.2</v>
      </c>
    </row>
    <row r="478" spans="1:14" ht="31.5" outlineLevel="7" x14ac:dyDescent="0.2">
      <c r="A478" s="41" t="s">
        <v>482</v>
      </c>
      <c r="B478" s="41" t="s">
        <v>528</v>
      </c>
      <c r="C478" s="41" t="s">
        <v>157</v>
      </c>
      <c r="D478" s="41"/>
      <c r="E478" s="21" t="s">
        <v>158</v>
      </c>
      <c r="F478" s="6">
        <f>F479</f>
        <v>53.2</v>
      </c>
      <c r="G478" s="6">
        <f t="shared" si="808"/>
        <v>0</v>
      </c>
      <c r="H478" s="6">
        <f t="shared" si="808"/>
        <v>53.2</v>
      </c>
      <c r="I478" s="6">
        <f t="shared" si="809"/>
        <v>53.2</v>
      </c>
      <c r="J478" s="6">
        <f t="shared" si="810"/>
        <v>0</v>
      </c>
      <c r="K478" s="6">
        <f t="shared" si="811"/>
        <v>53.2</v>
      </c>
      <c r="L478" s="6">
        <f t="shared" si="809"/>
        <v>53.2</v>
      </c>
      <c r="M478" s="6">
        <f t="shared" si="812"/>
        <v>0</v>
      </c>
      <c r="N478" s="6">
        <f t="shared" si="813"/>
        <v>53.2</v>
      </c>
    </row>
    <row r="479" spans="1:14" ht="15.75" outlineLevel="7" x14ac:dyDescent="0.2">
      <c r="A479" s="41" t="s">
        <v>482</v>
      </c>
      <c r="B479" s="41" t="s">
        <v>528</v>
      </c>
      <c r="C479" s="41" t="s">
        <v>340</v>
      </c>
      <c r="D479" s="41"/>
      <c r="E479" s="21" t="s">
        <v>341</v>
      </c>
      <c r="F479" s="6">
        <f>F480</f>
        <v>53.2</v>
      </c>
      <c r="G479" s="6">
        <f t="shared" si="808"/>
        <v>0</v>
      </c>
      <c r="H479" s="6">
        <f t="shared" si="808"/>
        <v>53.2</v>
      </c>
      <c r="I479" s="6">
        <f t="shared" si="809"/>
        <v>53.2</v>
      </c>
      <c r="J479" s="6">
        <f t="shared" si="810"/>
        <v>0</v>
      </c>
      <c r="K479" s="6">
        <f t="shared" si="811"/>
        <v>53.2</v>
      </c>
      <c r="L479" s="6">
        <f t="shared" si="809"/>
        <v>53.2</v>
      </c>
      <c r="M479" s="6">
        <f t="shared" si="812"/>
        <v>0</v>
      </c>
      <c r="N479" s="6">
        <f t="shared" si="813"/>
        <v>53.2</v>
      </c>
    </row>
    <row r="480" spans="1:14" ht="31.5" outlineLevel="7" x14ac:dyDescent="0.2">
      <c r="A480" s="41" t="s">
        <v>482</v>
      </c>
      <c r="B480" s="41" t="s">
        <v>528</v>
      </c>
      <c r="C480" s="41" t="s">
        <v>646</v>
      </c>
      <c r="D480" s="41"/>
      <c r="E480" s="21" t="s">
        <v>648</v>
      </c>
      <c r="F480" s="6">
        <f>F481</f>
        <v>53.2</v>
      </c>
      <c r="G480" s="6">
        <f t="shared" si="808"/>
        <v>0</v>
      </c>
      <c r="H480" s="6">
        <f t="shared" si="808"/>
        <v>53.2</v>
      </c>
      <c r="I480" s="6">
        <f t="shared" si="809"/>
        <v>53.2</v>
      </c>
      <c r="J480" s="6">
        <f t="shared" si="810"/>
        <v>0</v>
      </c>
      <c r="K480" s="6">
        <f t="shared" si="811"/>
        <v>53.2</v>
      </c>
      <c r="L480" s="6">
        <f t="shared" si="809"/>
        <v>53.2</v>
      </c>
      <c r="M480" s="6">
        <f t="shared" si="812"/>
        <v>0</v>
      </c>
      <c r="N480" s="6">
        <f t="shared" si="813"/>
        <v>53.2</v>
      </c>
    </row>
    <row r="481" spans="1:14" ht="31.5" outlineLevel="7" x14ac:dyDescent="0.2">
      <c r="A481" s="41" t="s">
        <v>482</v>
      </c>
      <c r="B481" s="41" t="s">
        <v>528</v>
      </c>
      <c r="C481" s="41" t="s">
        <v>645</v>
      </c>
      <c r="D481" s="41"/>
      <c r="E481" s="21" t="s">
        <v>727</v>
      </c>
      <c r="F481" s="6">
        <f>F482</f>
        <v>53.2</v>
      </c>
      <c r="G481" s="6">
        <f t="shared" si="808"/>
        <v>0</v>
      </c>
      <c r="H481" s="6">
        <f t="shared" si="808"/>
        <v>53.2</v>
      </c>
      <c r="I481" s="6">
        <f t="shared" si="809"/>
        <v>53.2</v>
      </c>
      <c r="J481" s="6">
        <f t="shared" si="810"/>
        <v>0</v>
      </c>
      <c r="K481" s="6">
        <f t="shared" si="811"/>
        <v>53.2</v>
      </c>
      <c r="L481" s="6">
        <f t="shared" si="809"/>
        <v>53.2</v>
      </c>
      <c r="M481" s="6">
        <f t="shared" si="812"/>
        <v>0</v>
      </c>
      <c r="N481" s="6">
        <f t="shared" si="813"/>
        <v>53.2</v>
      </c>
    </row>
    <row r="482" spans="1:14" ht="31.5" outlineLevel="7" x14ac:dyDescent="0.2">
      <c r="A482" s="42" t="s">
        <v>482</v>
      </c>
      <c r="B482" s="42" t="s">
        <v>528</v>
      </c>
      <c r="C482" s="42" t="s">
        <v>645</v>
      </c>
      <c r="D482" s="44" t="s">
        <v>65</v>
      </c>
      <c r="E482" s="11" t="s">
        <v>66</v>
      </c>
      <c r="F482" s="7">
        <v>53.2</v>
      </c>
      <c r="G482" s="7"/>
      <c r="H482" s="7">
        <f>SUM(F482:G482)</f>
        <v>53.2</v>
      </c>
      <c r="I482" s="7">
        <v>53.2</v>
      </c>
      <c r="J482" s="7"/>
      <c r="K482" s="7">
        <f>SUM(I482:J482)</f>
        <v>53.2</v>
      </c>
      <c r="L482" s="7">
        <v>53.2</v>
      </c>
      <c r="M482" s="7"/>
      <c r="N482" s="7">
        <f>SUM(L482:M482)</f>
        <v>53.2</v>
      </c>
    </row>
    <row r="483" spans="1:14" ht="15.75" outlineLevel="1" x14ac:dyDescent="0.2">
      <c r="A483" s="43" t="s">
        <v>482</v>
      </c>
      <c r="B483" s="43" t="s">
        <v>530</v>
      </c>
      <c r="C483" s="43"/>
      <c r="D483" s="43"/>
      <c r="E483" s="10" t="s">
        <v>531</v>
      </c>
      <c r="F483" s="6">
        <f t="shared" ref="F483:N487" si="814">F484</f>
        <v>12191.5</v>
      </c>
      <c r="G483" s="6">
        <f t="shared" si="814"/>
        <v>0</v>
      </c>
      <c r="H483" s="6">
        <f t="shared" si="814"/>
        <v>12191.5</v>
      </c>
      <c r="I483" s="6">
        <f t="shared" ref="I483:I487" si="815">I484</f>
        <v>12191.5</v>
      </c>
      <c r="J483" s="6">
        <f t="shared" si="814"/>
        <v>0</v>
      </c>
      <c r="K483" s="6">
        <f t="shared" si="814"/>
        <v>12191.5</v>
      </c>
      <c r="L483" s="6">
        <f t="shared" ref="L483:L487" si="816">L484</f>
        <v>12191.5</v>
      </c>
      <c r="M483" s="6">
        <f t="shared" si="814"/>
        <v>0</v>
      </c>
      <c r="N483" s="6">
        <f t="shared" si="814"/>
        <v>12191.5</v>
      </c>
    </row>
    <row r="484" spans="1:14" ht="31.5" outlineLevel="2" x14ac:dyDescent="0.2">
      <c r="A484" s="43" t="s">
        <v>482</v>
      </c>
      <c r="B484" s="43" t="s">
        <v>530</v>
      </c>
      <c r="C484" s="43" t="s">
        <v>30</v>
      </c>
      <c r="D484" s="43"/>
      <c r="E484" s="10" t="s">
        <v>31</v>
      </c>
      <c r="F484" s="6">
        <f t="shared" si="814"/>
        <v>12191.5</v>
      </c>
      <c r="G484" s="6">
        <f t="shared" si="814"/>
        <v>0</v>
      </c>
      <c r="H484" s="6">
        <f t="shared" si="814"/>
        <v>12191.5</v>
      </c>
      <c r="I484" s="6">
        <f t="shared" si="815"/>
        <v>12191.5</v>
      </c>
      <c r="J484" s="6">
        <f t="shared" si="814"/>
        <v>0</v>
      </c>
      <c r="K484" s="6">
        <f t="shared" si="814"/>
        <v>12191.5</v>
      </c>
      <c r="L484" s="6">
        <f t="shared" si="816"/>
        <v>12191.5</v>
      </c>
      <c r="M484" s="6">
        <f t="shared" si="814"/>
        <v>0</v>
      </c>
      <c r="N484" s="6">
        <f t="shared" si="814"/>
        <v>12191.5</v>
      </c>
    </row>
    <row r="485" spans="1:14" ht="32.25" customHeight="1" outlineLevel="3" x14ac:dyDescent="0.2">
      <c r="A485" s="43" t="s">
        <v>482</v>
      </c>
      <c r="B485" s="43" t="s">
        <v>530</v>
      </c>
      <c r="C485" s="43" t="s">
        <v>32</v>
      </c>
      <c r="D485" s="43"/>
      <c r="E485" s="10" t="s">
        <v>33</v>
      </c>
      <c r="F485" s="6">
        <f t="shared" si="814"/>
        <v>12191.5</v>
      </c>
      <c r="G485" s="6">
        <f t="shared" si="814"/>
        <v>0</v>
      </c>
      <c r="H485" s="6">
        <f t="shared" si="814"/>
        <v>12191.5</v>
      </c>
      <c r="I485" s="6">
        <f t="shared" si="815"/>
        <v>12191.5</v>
      </c>
      <c r="J485" s="6">
        <f t="shared" si="814"/>
        <v>0</v>
      </c>
      <c r="K485" s="6">
        <f t="shared" si="814"/>
        <v>12191.5</v>
      </c>
      <c r="L485" s="6">
        <f t="shared" si="816"/>
        <v>12191.5</v>
      </c>
      <c r="M485" s="6">
        <f t="shared" si="814"/>
        <v>0</v>
      </c>
      <c r="N485" s="6">
        <f t="shared" si="814"/>
        <v>12191.5</v>
      </c>
    </row>
    <row r="486" spans="1:14" ht="31.5" outlineLevel="4" x14ac:dyDescent="0.2">
      <c r="A486" s="43" t="s">
        <v>482</v>
      </c>
      <c r="B486" s="43" t="s">
        <v>530</v>
      </c>
      <c r="C486" s="43" t="s">
        <v>85</v>
      </c>
      <c r="D486" s="43"/>
      <c r="E486" s="10" t="s">
        <v>86</v>
      </c>
      <c r="F486" s="6">
        <f t="shared" si="814"/>
        <v>12191.5</v>
      </c>
      <c r="G486" s="6">
        <f t="shared" si="814"/>
        <v>0</v>
      </c>
      <c r="H486" s="6">
        <f t="shared" si="814"/>
        <v>12191.5</v>
      </c>
      <c r="I486" s="6">
        <f t="shared" si="815"/>
        <v>12191.5</v>
      </c>
      <c r="J486" s="6">
        <f t="shared" si="814"/>
        <v>0</v>
      </c>
      <c r="K486" s="6">
        <f t="shared" si="814"/>
        <v>12191.5</v>
      </c>
      <c r="L486" s="6">
        <f t="shared" si="816"/>
        <v>12191.5</v>
      </c>
      <c r="M486" s="6">
        <f t="shared" si="814"/>
        <v>0</v>
      </c>
      <c r="N486" s="6">
        <f t="shared" si="814"/>
        <v>12191.5</v>
      </c>
    </row>
    <row r="487" spans="1:14" ht="15.75" outlineLevel="5" x14ac:dyDescent="0.2">
      <c r="A487" s="43" t="s">
        <v>482</v>
      </c>
      <c r="B487" s="43" t="s">
        <v>530</v>
      </c>
      <c r="C487" s="43" t="s">
        <v>229</v>
      </c>
      <c r="D487" s="43"/>
      <c r="E487" s="10" t="s">
        <v>230</v>
      </c>
      <c r="F487" s="6">
        <f t="shared" si="814"/>
        <v>12191.5</v>
      </c>
      <c r="G487" s="6">
        <f t="shared" si="814"/>
        <v>0</v>
      </c>
      <c r="H487" s="6">
        <f t="shared" si="814"/>
        <v>12191.5</v>
      </c>
      <c r="I487" s="6">
        <f t="shared" si="815"/>
        <v>12191.5</v>
      </c>
      <c r="J487" s="6">
        <f t="shared" si="814"/>
        <v>0</v>
      </c>
      <c r="K487" s="6">
        <f t="shared" si="814"/>
        <v>12191.5</v>
      </c>
      <c r="L487" s="6">
        <f t="shared" si="816"/>
        <v>12191.5</v>
      </c>
      <c r="M487" s="6">
        <f t="shared" si="814"/>
        <v>0</v>
      </c>
      <c r="N487" s="6">
        <f t="shared" si="814"/>
        <v>12191.5</v>
      </c>
    </row>
    <row r="488" spans="1:14" ht="31.5" outlineLevel="7" x14ac:dyDescent="0.2">
      <c r="A488" s="44" t="s">
        <v>482</v>
      </c>
      <c r="B488" s="44" t="s">
        <v>530</v>
      </c>
      <c r="C488" s="44" t="s">
        <v>229</v>
      </c>
      <c r="D488" s="44" t="s">
        <v>65</v>
      </c>
      <c r="E488" s="11" t="s">
        <v>66</v>
      </c>
      <c r="F488" s="7">
        <v>12191.5</v>
      </c>
      <c r="G488" s="7"/>
      <c r="H488" s="7">
        <f>SUM(F488:G488)</f>
        <v>12191.5</v>
      </c>
      <c r="I488" s="7">
        <v>12191.5</v>
      </c>
      <c r="J488" s="7"/>
      <c r="K488" s="7">
        <f>SUM(I488:J488)</f>
        <v>12191.5</v>
      </c>
      <c r="L488" s="7">
        <v>12191.5</v>
      </c>
      <c r="M488" s="7"/>
      <c r="N488" s="7">
        <f>SUM(L488:M488)</f>
        <v>12191.5</v>
      </c>
    </row>
    <row r="489" spans="1:14" ht="15.75" outlineLevel="7" x14ac:dyDescent="0.2">
      <c r="A489" s="43" t="s">
        <v>482</v>
      </c>
      <c r="B489" s="43" t="s">
        <v>532</v>
      </c>
      <c r="C489" s="43"/>
      <c r="D489" s="43"/>
      <c r="E489" s="10" t="s">
        <v>533</v>
      </c>
      <c r="F489" s="6">
        <f>F490</f>
        <v>150</v>
      </c>
      <c r="G489" s="6">
        <f t="shared" ref="G489:H489" si="817">G490</f>
        <v>0</v>
      </c>
      <c r="H489" s="6">
        <f t="shared" si="817"/>
        <v>150</v>
      </c>
      <c r="I489" s="6">
        <f t="shared" ref="I489:L489" si="818">I490</f>
        <v>150</v>
      </c>
      <c r="J489" s="6">
        <f t="shared" ref="J489" si="819">J490</f>
        <v>0</v>
      </c>
      <c r="K489" s="6">
        <f t="shared" ref="K489" si="820">K490</f>
        <v>150</v>
      </c>
      <c r="L489" s="6">
        <f t="shared" si="818"/>
        <v>150</v>
      </c>
      <c r="M489" s="6">
        <f t="shared" ref="M489" si="821">M490</f>
        <v>0</v>
      </c>
      <c r="N489" s="6">
        <f t="shared" ref="N489" si="822">N490</f>
        <v>150</v>
      </c>
    </row>
    <row r="490" spans="1:14" ht="15.75" outlineLevel="1" x14ac:dyDescent="0.2">
      <c r="A490" s="43" t="s">
        <v>482</v>
      </c>
      <c r="B490" s="43" t="s">
        <v>534</v>
      </c>
      <c r="C490" s="43"/>
      <c r="D490" s="43"/>
      <c r="E490" s="10" t="s">
        <v>535</v>
      </c>
      <c r="F490" s="6">
        <f t="shared" ref="F490:N494" si="823">F491</f>
        <v>150</v>
      </c>
      <c r="G490" s="6">
        <f t="shared" si="823"/>
        <v>0</v>
      </c>
      <c r="H490" s="6">
        <f t="shared" si="823"/>
        <v>150</v>
      </c>
      <c r="I490" s="6">
        <f t="shared" ref="I490:I494" si="824">I491</f>
        <v>150</v>
      </c>
      <c r="J490" s="6">
        <f t="shared" si="823"/>
        <v>0</v>
      </c>
      <c r="K490" s="6">
        <f t="shared" si="823"/>
        <v>150</v>
      </c>
      <c r="L490" s="6">
        <f t="shared" ref="L490:L494" si="825">L491</f>
        <v>150</v>
      </c>
      <c r="M490" s="6">
        <f t="shared" si="823"/>
        <v>0</v>
      </c>
      <c r="N490" s="6">
        <f t="shared" si="823"/>
        <v>150</v>
      </c>
    </row>
    <row r="491" spans="1:14" ht="31.5" outlineLevel="2" x14ac:dyDescent="0.2">
      <c r="A491" s="43" t="s">
        <v>482</v>
      </c>
      <c r="B491" s="43" t="s">
        <v>534</v>
      </c>
      <c r="C491" s="43" t="s">
        <v>157</v>
      </c>
      <c r="D491" s="43"/>
      <c r="E491" s="10" t="s">
        <v>158</v>
      </c>
      <c r="F491" s="6">
        <f t="shared" si="823"/>
        <v>150</v>
      </c>
      <c r="G491" s="6">
        <f t="shared" si="823"/>
        <v>0</v>
      </c>
      <c r="H491" s="6">
        <f t="shared" si="823"/>
        <v>150</v>
      </c>
      <c r="I491" s="6">
        <f t="shared" si="824"/>
        <v>150</v>
      </c>
      <c r="J491" s="6">
        <f t="shared" si="823"/>
        <v>0</v>
      </c>
      <c r="K491" s="6">
        <f t="shared" si="823"/>
        <v>150</v>
      </c>
      <c r="L491" s="6">
        <f t="shared" si="825"/>
        <v>150</v>
      </c>
      <c r="M491" s="6">
        <f t="shared" si="823"/>
        <v>0</v>
      </c>
      <c r="N491" s="6">
        <f t="shared" si="823"/>
        <v>150</v>
      </c>
    </row>
    <row r="492" spans="1:14" ht="15.75" outlineLevel="3" x14ac:dyDescent="0.2">
      <c r="A492" s="43" t="s">
        <v>482</v>
      </c>
      <c r="B492" s="43" t="s">
        <v>534</v>
      </c>
      <c r="C492" s="43" t="s">
        <v>231</v>
      </c>
      <c r="D492" s="43"/>
      <c r="E492" s="10" t="s">
        <v>232</v>
      </c>
      <c r="F492" s="6">
        <f t="shared" si="823"/>
        <v>150</v>
      </c>
      <c r="G492" s="6">
        <f t="shared" si="823"/>
        <v>0</v>
      </c>
      <c r="H492" s="6">
        <f t="shared" si="823"/>
        <v>150</v>
      </c>
      <c r="I492" s="6">
        <f t="shared" si="824"/>
        <v>150</v>
      </c>
      <c r="J492" s="6">
        <f t="shared" si="823"/>
        <v>0</v>
      </c>
      <c r="K492" s="6">
        <f t="shared" si="823"/>
        <v>150</v>
      </c>
      <c r="L492" s="6">
        <f t="shared" si="825"/>
        <v>150</v>
      </c>
      <c r="M492" s="6">
        <f t="shared" si="823"/>
        <v>0</v>
      </c>
      <c r="N492" s="6">
        <f t="shared" si="823"/>
        <v>150</v>
      </c>
    </row>
    <row r="493" spans="1:14" ht="31.5" outlineLevel="4" x14ac:dyDescent="0.2">
      <c r="A493" s="43" t="s">
        <v>482</v>
      </c>
      <c r="B493" s="43" t="s">
        <v>534</v>
      </c>
      <c r="C493" s="43" t="s">
        <v>233</v>
      </c>
      <c r="D493" s="43"/>
      <c r="E493" s="10" t="s">
        <v>431</v>
      </c>
      <c r="F493" s="6">
        <f t="shared" si="823"/>
        <v>150</v>
      </c>
      <c r="G493" s="6">
        <f t="shared" si="823"/>
        <v>0</v>
      </c>
      <c r="H493" s="6">
        <f t="shared" si="823"/>
        <v>150</v>
      </c>
      <c r="I493" s="6">
        <f t="shared" si="824"/>
        <v>150</v>
      </c>
      <c r="J493" s="6">
        <f t="shared" si="823"/>
        <v>0</v>
      </c>
      <c r="K493" s="6">
        <f t="shared" si="823"/>
        <v>150</v>
      </c>
      <c r="L493" s="6">
        <f t="shared" si="825"/>
        <v>150</v>
      </c>
      <c r="M493" s="6">
        <f t="shared" si="823"/>
        <v>0</v>
      </c>
      <c r="N493" s="6">
        <f t="shared" si="823"/>
        <v>150</v>
      </c>
    </row>
    <row r="494" spans="1:14" ht="15.75" outlineLevel="5" x14ac:dyDescent="0.2">
      <c r="A494" s="43" t="s">
        <v>482</v>
      </c>
      <c r="B494" s="43" t="s">
        <v>534</v>
      </c>
      <c r="C494" s="43" t="s">
        <v>234</v>
      </c>
      <c r="D494" s="43"/>
      <c r="E494" s="10" t="s">
        <v>10</v>
      </c>
      <c r="F494" s="6">
        <f t="shared" si="823"/>
        <v>150</v>
      </c>
      <c r="G494" s="6">
        <f t="shared" si="823"/>
        <v>0</v>
      </c>
      <c r="H494" s="6">
        <f t="shared" si="823"/>
        <v>150</v>
      </c>
      <c r="I494" s="6">
        <f t="shared" si="824"/>
        <v>150</v>
      </c>
      <c r="J494" s="6">
        <f t="shared" si="823"/>
        <v>0</v>
      </c>
      <c r="K494" s="6">
        <f t="shared" si="823"/>
        <v>150</v>
      </c>
      <c r="L494" s="6">
        <f t="shared" si="825"/>
        <v>150</v>
      </c>
      <c r="M494" s="6">
        <f t="shared" si="823"/>
        <v>0</v>
      </c>
      <c r="N494" s="6">
        <f t="shared" si="823"/>
        <v>150</v>
      </c>
    </row>
    <row r="495" spans="1:14" ht="15.75" outlineLevel="7" x14ac:dyDescent="0.2">
      <c r="A495" s="44" t="s">
        <v>482</v>
      </c>
      <c r="B495" s="44" t="s">
        <v>534</v>
      </c>
      <c r="C495" s="44" t="s">
        <v>234</v>
      </c>
      <c r="D495" s="44" t="s">
        <v>7</v>
      </c>
      <c r="E495" s="11" t="s">
        <v>8</v>
      </c>
      <c r="F495" s="7">
        <v>150</v>
      </c>
      <c r="G495" s="7"/>
      <c r="H495" s="7">
        <f>SUM(F495:G495)</f>
        <v>150</v>
      </c>
      <c r="I495" s="7">
        <v>150</v>
      </c>
      <c r="J495" s="7"/>
      <c r="K495" s="7">
        <f>SUM(I495:J495)</f>
        <v>150</v>
      </c>
      <c r="L495" s="7">
        <v>150</v>
      </c>
      <c r="M495" s="7"/>
      <c r="N495" s="7">
        <f>SUM(L495:M495)</f>
        <v>150</v>
      </c>
    </row>
    <row r="496" spans="1:14" ht="15.75" outlineLevel="7" x14ac:dyDescent="0.2">
      <c r="A496" s="43" t="s">
        <v>482</v>
      </c>
      <c r="B496" s="43" t="s">
        <v>536</v>
      </c>
      <c r="C496" s="44"/>
      <c r="D496" s="44"/>
      <c r="E496" s="51" t="s">
        <v>537</v>
      </c>
      <c r="F496" s="6">
        <f>F497+F515+F509+F503</f>
        <v>45213.712</v>
      </c>
      <c r="G496" s="6">
        <f t="shared" ref="G496:H496" si="826">G497+G515+G509+G503</f>
        <v>0</v>
      </c>
      <c r="H496" s="6">
        <f t="shared" si="826"/>
        <v>45213.712</v>
      </c>
      <c r="I496" s="6">
        <f t="shared" ref="I496:L496" si="827">I497+I515+I509+I503</f>
        <v>41200.712</v>
      </c>
      <c r="J496" s="6">
        <f t="shared" ref="J496" si="828">J497+J515+J509+J503</f>
        <v>0</v>
      </c>
      <c r="K496" s="6">
        <f t="shared" ref="K496" si="829">K497+K515+K509+K503</f>
        <v>41200.712</v>
      </c>
      <c r="L496" s="6">
        <f t="shared" si="827"/>
        <v>29317</v>
      </c>
      <c r="M496" s="6">
        <f t="shared" ref="M496" si="830">M497+M515+M509+M503</f>
        <v>0</v>
      </c>
      <c r="N496" s="6">
        <f t="shared" ref="N496" si="831">N497+N515+N509+N503</f>
        <v>29317</v>
      </c>
    </row>
    <row r="497" spans="1:14" ht="15.75" outlineLevel="1" x14ac:dyDescent="0.2">
      <c r="A497" s="43" t="s">
        <v>482</v>
      </c>
      <c r="B497" s="43" t="s">
        <v>538</v>
      </c>
      <c r="C497" s="43"/>
      <c r="D497" s="43"/>
      <c r="E497" s="10" t="s">
        <v>539</v>
      </c>
      <c r="F497" s="6">
        <f t="shared" ref="F497:N501" si="832">F498</f>
        <v>14289.1</v>
      </c>
      <c r="G497" s="6">
        <f t="shared" si="832"/>
        <v>0</v>
      </c>
      <c r="H497" s="6">
        <f t="shared" si="832"/>
        <v>14289.1</v>
      </c>
      <c r="I497" s="6">
        <f t="shared" ref="I497:I501" si="833">I498</f>
        <v>14289.1</v>
      </c>
      <c r="J497" s="6">
        <f t="shared" si="832"/>
        <v>0</v>
      </c>
      <c r="K497" s="6">
        <f t="shared" si="832"/>
        <v>14289.1</v>
      </c>
      <c r="L497" s="6">
        <f t="shared" ref="L497:L501" si="834">L498</f>
        <v>14289.1</v>
      </c>
      <c r="M497" s="6">
        <f t="shared" si="832"/>
        <v>0</v>
      </c>
      <c r="N497" s="6">
        <f t="shared" si="832"/>
        <v>14289.1</v>
      </c>
    </row>
    <row r="498" spans="1:14" ht="31.5" outlineLevel="2" x14ac:dyDescent="0.2">
      <c r="A498" s="43" t="s">
        <v>482</v>
      </c>
      <c r="B498" s="43" t="s">
        <v>538</v>
      </c>
      <c r="C498" s="43" t="s">
        <v>30</v>
      </c>
      <c r="D498" s="43"/>
      <c r="E498" s="10" t="s">
        <v>31</v>
      </c>
      <c r="F498" s="6">
        <f t="shared" si="832"/>
        <v>14289.1</v>
      </c>
      <c r="G498" s="6">
        <f t="shared" si="832"/>
        <v>0</v>
      </c>
      <c r="H498" s="6">
        <f t="shared" si="832"/>
        <v>14289.1</v>
      </c>
      <c r="I498" s="6">
        <f t="shared" si="833"/>
        <v>14289.1</v>
      </c>
      <c r="J498" s="6">
        <f t="shared" si="832"/>
        <v>0</v>
      </c>
      <c r="K498" s="6">
        <f t="shared" si="832"/>
        <v>14289.1</v>
      </c>
      <c r="L498" s="6">
        <f t="shared" si="834"/>
        <v>14289.1</v>
      </c>
      <c r="M498" s="6">
        <f t="shared" si="832"/>
        <v>0</v>
      </c>
      <c r="N498" s="6">
        <f t="shared" si="832"/>
        <v>14289.1</v>
      </c>
    </row>
    <row r="499" spans="1:14" ht="30.75" customHeight="1" outlineLevel="3" x14ac:dyDescent="0.2">
      <c r="A499" s="43" t="s">
        <v>482</v>
      </c>
      <c r="B499" s="43" t="s">
        <v>538</v>
      </c>
      <c r="C499" s="43" t="s">
        <v>32</v>
      </c>
      <c r="D499" s="43"/>
      <c r="E499" s="10" t="s">
        <v>33</v>
      </c>
      <c r="F499" s="6">
        <f t="shared" si="832"/>
        <v>14289.1</v>
      </c>
      <c r="G499" s="6">
        <f t="shared" si="832"/>
        <v>0</v>
      </c>
      <c r="H499" s="6">
        <f t="shared" si="832"/>
        <v>14289.1</v>
      </c>
      <c r="I499" s="6">
        <f t="shared" si="833"/>
        <v>14289.1</v>
      </c>
      <c r="J499" s="6">
        <f t="shared" si="832"/>
        <v>0</v>
      </c>
      <c r="K499" s="6">
        <f t="shared" si="832"/>
        <v>14289.1</v>
      </c>
      <c r="L499" s="6">
        <f t="shared" si="834"/>
        <v>14289.1</v>
      </c>
      <c r="M499" s="6">
        <f t="shared" si="832"/>
        <v>0</v>
      </c>
      <c r="N499" s="6">
        <f t="shared" si="832"/>
        <v>14289.1</v>
      </c>
    </row>
    <row r="500" spans="1:14" ht="31.5" outlineLevel="4" x14ac:dyDescent="0.2">
      <c r="A500" s="43" t="s">
        <v>482</v>
      </c>
      <c r="B500" s="43" t="s">
        <v>538</v>
      </c>
      <c r="C500" s="43" t="s">
        <v>34</v>
      </c>
      <c r="D500" s="43"/>
      <c r="E500" s="10" t="s">
        <v>35</v>
      </c>
      <c r="F500" s="6">
        <f t="shared" si="832"/>
        <v>14289.1</v>
      </c>
      <c r="G500" s="6">
        <f t="shared" si="832"/>
        <v>0</v>
      </c>
      <c r="H500" s="6">
        <f t="shared" si="832"/>
        <v>14289.1</v>
      </c>
      <c r="I500" s="6">
        <f t="shared" si="833"/>
        <v>14289.1</v>
      </c>
      <c r="J500" s="6">
        <f t="shared" si="832"/>
        <v>0</v>
      </c>
      <c r="K500" s="6">
        <f t="shared" si="832"/>
        <v>14289.1</v>
      </c>
      <c r="L500" s="6">
        <f t="shared" si="834"/>
        <v>14289.1</v>
      </c>
      <c r="M500" s="6">
        <f t="shared" si="832"/>
        <v>0</v>
      </c>
      <c r="N500" s="6">
        <f t="shared" si="832"/>
        <v>14289.1</v>
      </c>
    </row>
    <row r="501" spans="1:14" ht="31.5" outlineLevel="5" x14ac:dyDescent="0.2">
      <c r="A501" s="43" t="s">
        <v>482</v>
      </c>
      <c r="B501" s="43" t="s">
        <v>538</v>
      </c>
      <c r="C501" s="43" t="s">
        <v>235</v>
      </c>
      <c r="D501" s="43"/>
      <c r="E501" s="10" t="s">
        <v>458</v>
      </c>
      <c r="F501" s="6">
        <f t="shared" si="832"/>
        <v>14289.1</v>
      </c>
      <c r="G501" s="6">
        <f t="shared" si="832"/>
        <v>0</v>
      </c>
      <c r="H501" s="6">
        <f t="shared" si="832"/>
        <v>14289.1</v>
      </c>
      <c r="I501" s="6">
        <f t="shared" si="833"/>
        <v>14289.1</v>
      </c>
      <c r="J501" s="6">
        <f t="shared" si="832"/>
        <v>0</v>
      </c>
      <c r="K501" s="6">
        <f t="shared" si="832"/>
        <v>14289.1</v>
      </c>
      <c r="L501" s="6">
        <f t="shared" si="834"/>
        <v>14289.1</v>
      </c>
      <c r="M501" s="6">
        <f t="shared" si="832"/>
        <v>0</v>
      </c>
      <c r="N501" s="6">
        <f t="shared" si="832"/>
        <v>14289.1</v>
      </c>
    </row>
    <row r="502" spans="1:14" ht="15.75" outlineLevel="7" x14ac:dyDescent="0.2">
      <c r="A502" s="44" t="s">
        <v>482</v>
      </c>
      <c r="B502" s="44" t="s">
        <v>538</v>
      </c>
      <c r="C502" s="44" t="s">
        <v>235</v>
      </c>
      <c r="D502" s="44" t="s">
        <v>19</v>
      </c>
      <c r="E502" s="11" t="s">
        <v>20</v>
      </c>
      <c r="F502" s="7">
        <v>14289.1</v>
      </c>
      <c r="G502" s="7"/>
      <c r="H502" s="7">
        <f>SUM(F502:G502)</f>
        <v>14289.1</v>
      </c>
      <c r="I502" s="7">
        <v>14289.1</v>
      </c>
      <c r="J502" s="7"/>
      <c r="K502" s="7">
        <f>SUM(I502:J502)</f>
        <v>14289.1</v>
      </c>
      <c r="L502" s="7">
        <v>14289.1</v>
      </c>
      <c r="M502" s="7"/>
      <c r="N502" s="7">
        <f>SUM(L502:M502)</f>
        <v>14289.1</v>
      </c>
    </row>
    <row r="503" spans="1:14" ht="15.75" outlineLevel="7" x14ac:dyDescent="0.2">
      <c r="A503" s="43" t="s">
        <v>482</v>
      </c>
      <c r="B503" s="43" t="s">
        <v>540</v>
      </c>
      <c r="C503" s="43"/>
      <c r="D503" s="43"/>
      <c r="E503" s="10" t="s">
        <v>541</v>
      </c>
      <c r="F503" s="6">
        <f>F504</f>
        <v>11883.712</v>
      </c>
      <c r="G503" s="6">
        <f t="shared" ref="G503:H507" si="835">G504</f>
        <v>0</v>
      </c>
      <c r="H503" s="6">
        <f t="shared" si="835"/>
        <v>11883.712</v>
      </c>
      <c r="I503" s="6">
        <f t="shared" ref="I503" si="836">I504</f>
        <v>11883.712</v>
      </c>
      <c r="J503" s="6">
        <f t="shared" ref="J503:J507" si="837">J504</f>
        <v>0</v>
      </c>
      <c r="K503" s="6">
        <f t="shared" ref="K503:K507" si="838">K504</f>
        <v>11883.712</v>
      </c>
      <c r="L503" s="6"/>
      <c r="M503" s="6">
        <f t="shared" ref="M503:M507" si="839">M504</f>
        <v>0</v>
      </c>
      <c r="N503" s="6">
        <f t="shared" ref="N503:N507" si="840">N504</f>
        <v>0</v>
      </c>
    </row>
    <row r="504" spans="1:14" ht="31.5" outlineLevel="7" x14ac:dyDescent="0.2">
      <c r="A504" s="41" t="s">
        <v>482</v>
      </c>
      <c r="B504" s="41" t="s">
        <v>540</v>
      </c>
      <c r="C504" s="43" t="s">
        <v>131</v>
      </c>
      <c r="D504" s="43"/>
      <c r="E504" s="10" t="s">
        <v>132</v>
      </c>
      <c r="F504" s="6">
        <f>F505</f>
        <v>11883.712</v>
      </c>
      <c r="G504" s="6">
        <f t="shared" si="835"/>
        <v>0</v>
      </c>
      <c r="H504" s="6">
        <f t="shared" si="835"/>
        <v>11883.712</v>
      </c>
      <c r="I504" s="6">
        <f t="shared" ref="I504:I507" si="841">I505</f>
        <v>11883.712</v>
      </c>
      <c r="J504" s="6">
        <f t="shared" si="837"/>
        <v>0</v>
      </c>
      <c r="K504" s="6">
        <f t="shared" si="838"/>
        <v>11883.712</v>
      </c>
      <c r="L504" s="6"/>
      <c r="M504" s="6">
        <f t="shared" si="839"/>
        <v>0</v>
      </c>
      <c r="N504" s="6">
        <f t="shared" si="840"/>
        <v>0</v>
      </c>
    </row>
    <row r="505" spans="1:14" ht="31.5" outlineLevel="7" x14ac:dyDescent="0.2">
      <c r="A505" s="41" t="s">
        <v>482</v>
      </c>
      <c r="B505" s="41" t="s">
        <v>540</v>
      </c>
      <c r="C505" s="41" t="s">
        <v>144</v>
      </c>
      <c r="D505" s="41"/>
      <c r="E505" s="21" t="s">
        <v>145</v>
      </c>
      <c r="F505" s="6">
        <f>F506</f>
        <v>11883.712</v>
      </c>
      <c r="G505" s="6">
        <f t="shared" si="835"/>
        <v>0</v>
      </c>
      <c r="H505" s="6">
        <f t="shared" si="835"/>
        <v>11883.712</v>
      </c>
      <c r="I505" s="6">
        <f t="shared" si="841"/>
        <v>11883.712</v>
      </c>
      <c r="J505" s="6">
        <f t="shared" si="837"/>
        <v>0</v>
      </c>
      <c r="K505" s="6">
        <f t="shared" si="838"/>
        <v>11883.712</v>
      </c>
      <c r="L505" s="6"/>
      <c r="M505" s="6">
        <f t="shared" si="839"/>
        <v>0</v>
      </c>
      <c r="N505" s="6">
        <f t="shared" si="840"/>
        <v>0</v>
      </c>
    </row>
    <row r="506" spans="1:14" ht="31.5" outlineLevel="7" x14ac:dyDescent="0.2">
      <c r="A506" s="41" t="s">
        <v>482</v>
      </c>
      <c r="B506" s="41" t="s">
        <v>540</v>
      </c>
      <c r="C506" s="41" t="s">
        <v>146</v>
      </c>
      <c r="D506" s="41"/>
      <c r="E506" s="21" t="s">
        <v>86</v>
      </c>
      <c r="F506" s="6">
        <f>F507</f>
        <v>11883.712</v>
      </c>
      <c r="G506" s="6">
        <f t="shared" si="835"/>
        <v>0</v>
      </c>
      <c r="H506" s="6">
        <f t="shared" si="835"/>
        <v>11883.712</v>
      </c>
      <c r="I506" s="6">
        <f t="shared" si="841"/>
        <v>11883.712</v>
      </c>
      <c r="J506" s="6">
        <f t="shared" si="837"/>
        <v>0</v>
      </c>
      <c r="K506" s="6">
        <f t="shared" si="838"/>
        <v>11883.712</v>
      </c>
      <c r="L506" s="6"/>
      <c r="M506" s="6">
        <f t="shared" si="839"/>
        <v>0</v>
      </c>
      <c r="N506" s="6">
        <f t="shared" si="840"/>
        <v>0</v>
      </c>
    </row>
    <row r="507" spans="1:14" ht="64.5" customHeight="1" outlineLevel="7" x14ac:dyDescent="0.2">
      <c r="A507" s="41" t="s">
        <v>482</v>
      </c>
      <c r="B507" s="41" t="s">
        <v>540</v>
      </c>
      <c r="C507" s="41" t="s">
        <v>604</v>
      </c>
      <c r="D507" s="41"/>
      <c r="E507" s="70" t="s">
        <v>605</v>
      </c>
      <c r="F507" s="6">
        <f>F508</f>
        <v>11883.712</v>
      </c>
      <c r="G507" s="6">
        <f t="shared" si="835"/>
        <v>0</v>
      </c>
      <c r="H507" s="6">
        <f t="shared" si="835"/>
        <v>11883.712</v>
      </c>
      <c r="I507" s="6">
        <f t="shared" si="841"/>
        <v>11883.712</v>
      </c>
      <c r="J507" s="6">
        <f t="shared" si="837"/>
        <v>0</v>
      </c>
      <c r="K507" s="6">
        <f t="shared" si="838"/>
        <v>11883.712</v>
      </c>
      <c r="L507" s="6"/>
      <c r="M507" s="6">
        <f t="shared" si="839"/>
        <v>0</v>
      </c>
      <c r="N507" s="6">
        <f t="shared" si="840"/>
        <v>0</v>
      </c>
    </row>
    <row r="508" spans="1:14" ht="15.75" outlineLevel="7" x14ac:dyDescent="0.2">
      <c r="A508" s="42" t="s">
        <v>482</v>
      </c>
      <c r="B508" s="42" t="s">
        <v>540</v>
      </c>
      <c r="C508" s="42" t="s">
        <v>604</v>
      </c>
      <c r="D508" s="42" t="s">
        <v>15</v>
      </c>
      <c r="E508" s="22" t="s">
        <v>16</v>
      </c>
      <c r="F508" s="7">
        <v>11883.712</v>
      </c>
      <c r="G508" s="7"/>
      <c r="H508" s="7">
        <f>SUM(F508:G508)</f>
        <v>11883.712</v>
      </c>
      <c r="I508" s="7">
        <v>11883.712</v>
      </c>
      <c r="J508" s="7"/>
      <c r="K508" s="7">
        <f>SUM(I508:J508)</f>
        <v>11883.712</v>
      </c>
      <c r="L508" s="7"/>
      <c r="M508" s="7"/>
      <c r="N508" s="7">
        <f>SUM(L508:M508)</f>
        <v>0</v>
      </c>
    </row>
    <row r="509" spans="1:14" ht="15.75" outlineLevel="1" x14ac:dyDescent="0.2">
      <c r="A509" s="43" t="s">
        <v>482</v>
      </c>
      <c r="B509" s="43" t="s">
        <v>542</v>
      </c>
      <c r="C509" s="43"/>
      <c r="D509" s="43"/>
      <c r="E509" s="10" t="s">
        <v>543</v>
      </c>
      <c r="F509" s="6">
        <f t="shared" ref="F509:N513" si="842">F510</f>
        <v>3000</v>
      </c>
      <c r="G509" s="6">
        <f t="shared" si="842"/>
        <v>0</v>
      </c>
      <c r="H509" s="6">
        <f t="shared" si="842"/>
        <v>3000</v>
      </c>
      <c r="I509" s="6">
        <f t="shared" ref="I509:I513" si="843">I510</f>
        <v>3000</v>
      </c>
      <c r="J509" s="6">
        <f t="shared" si="842"/>
        <v>0</v>
      </c>
      <c r="K509" s="6">
        <f t="shared" si="842"/>
        <v>3000</v>
      </c>
      <c r="L509" s="6">
        <f t="shared" ref="L509:L513" si="844">L510</f>
        <v>3000</v>
      </c>
      <c r="M509" s="6">
        <f t="shared" si="842"/>
        <v>0</v>
      </c>
      <c r="N509" s="6">
        <f t="shared" si="842"/>
        <v>3000</v>
      </c>
    </row>
    <row r="510" spans="1:14" ht="31.5" outlineLevel="2" x14ac:dyDescent="0.2">
      <c r="A510" s="43" t="s">
        <v>482</v>
      </c>
      <c r="B510" s="43" t="s">
        <v>542</v>
      </c>
      <c r="C510" s="43" t="s">
        <v>22</v>
      </c>
      <c r="D510" s="43"/>
      <c r="E510" s="10" t="s">
        <v>23</v>
      </c>
      <c r="F510" s="6">
        <f>F511</f>
        <v>3000</v>
      </c>
      <c r="G510" s="6">
        <f t="shared" si="842"/>
        <v>0</v>
      </c>
      <c r="H510" s="6">
        <f t="shared" si="842"/>
        <v>3000</v>
      </c>
      <c r="I510" s="6">
        <f t="shared" si="843"/>
        <v>3000</v>
      </c>
      <c r="J510" s="6">
        <f t="shared" si="842"/>
        <v>0</v>
      </c>
      <c r="K510" s="6">
        <f t="shared" si="842"/>
        <v>3000</v>
      </c>
      <c r="L510" s="6">
        <f t="shared" si="844"/>
        <v>3000</v>
      </c>
      <c r="M510" s="6">
        <f t="shared" si="842"/>
        <v>0</v>
      </c>
      <c r="N510" s="6">
        <f t="shared" si="842"/>
        <v>3000</v>
      </c>
    </row>
    <row r="511" spans="1:14" ht="15.75" outlineLevel="2" x14ac:dyDescent="0.2">
      <c r="A511" s="43" t="s">
        <v>482</v>
      </c>
      <c r="B511" s="43" t="s">
        <v>542</v>
      </c>
      <c r="C511" s="43" t="s">
        <v>373</v>
      </c>
      <c r="D511" s="43"/>
      <c r="E511" s="10" t="s">
        <v>374</v>
      </c>
      <c r="F511" s="6">
        <f>F512</f>
        <v>3000</v>
      </c>
      <c r="G511" s="6">
        <f t="shared" si="842"/>
        <v>0</v>
      </c>
      <c r="H511" s="6">
        <f t="shared" si="842"/>
        <v>3000</v>
      </c>
      <c r="I511" s="6">
        <f t="shared" si="843"/>
        <v>3000</v>
      </c>
      <c r="J511" s="6">
        <f t="shared" si="842"/>
        <v>0</v>
      </c>
      <c r="K511" s="6">
        <f t="shared" si="842"/>
        <v>3000</v>
      </c>
      <c r="L511" s="6">
        <f t="shared" si="844"/>
        <v>3000</v>
      </c>
      <c r="M511" s="6">
        <f t="shared" si="842"/>
        <v>0</v>
      </c>
      <c r="N511" s="6">
        <f t="shared" si="842"/>
        <v>3000</v>
      </c>
    </row>
    <row r="512" spans="1:14" ht="31.5" outlineLevel="2" x14ac:dyDescent="0.2">
      <c r="A512" s="43" t="s">
        <v>482</v>
      </c>
      <c r="B512" s="43" t="s">
        <v>542</v>
      </c>
      <c r="C512" s="43" t="s">
        <v>375</v>
      </c>
      <c r="D512" s="43"/>
      <c r="E512" s="10" t="s">
        <v>376</v>
      </c>
      <c r="F512" s="6">
        <f>F513</f>
        <v>3000</v>
      </c>
      <c r="G512" s="6">
        <f t="shared" si="842"/>
        <v>0</v>
      </c>
      <c r="H512" s="6">
        <f t="shared" si="842"/>
        <v>3000</v>
      </c>
      <c r="I512" s="6">
        <f t="shared" si="843"/>
        <v>3000</v>
      </c>
      <c r="J512" s="6">
        <f t="shared" si="842"/>
        <v>0</v>
      </c>
      <c r="K512" s="6">
        <f t="shared" si="842"/>
        <v>3000</v>
      </c>
      <c r="L512" s="6">
        <f t="shared" si="844"/>
        <v>3000</v>
      </c>
      <c r="M512" s="6">
        <f t="shared" si="842"/>
        <v>0</v>
      </c>
      <c r="N512" s="6">
        <f t="shared" si="842"/>
        <v>3000</v>
      </c>
    </row>
    <row r="513" spans="1:14" ht="15.75" outlineLevel="2" x14ac:dyDescent="0.2">
      <c r="A513" s="43" t="s">
        <v>482</v>
      </c>
      <c r="B513" s="43" t="s">
        <v>542</v>
      </c>
      <c r="C513" s="43" t="s">
        <v>377</v>
      </c>
      <c r="D513" s="43"/>
      <c r="E513" s="10" t="s">
        <v>899</v>
      </c>
      <c r="F513" s="6">
        <f>F514</f>
        <v>3000</v>
      </c>
      <c r="G513" s="6">
        <f t="shared" si="842"/>
        <v>0</v>
      </c>
      <c r="H513" s="6">
        <f t="shared" si="842"/>
        <v>3000</v>
      </c>
      <c r="I513" s="6">
        <f t="shared" si="843"/>
        <v>3000</v>
      </c>
      <c r="J513" s="6">
        <f t="shared" si="842"/>
        <v>0</v>
      </c>
      <c r="K513" s="6">
        <f t="shared" si="842"/>
        <v>3000</v>
      </c>
      <c r="L513" s="6">
        <f t="shared" si="844"/>
        <v>3000</v>
      </c>
      <c r="M513" s="6">
        <f t="shared" si="842"/>
        <v>0</v>
      </c>
      <c r="N513" s="6">
        <f t="shared" si="842"/>
        <v>3000</v>
      </c>
    </row>
    <row r="514" spans="1:14" ht="15.75" outlineLevel="2" x14ac:dyDescent="0.2">
      <c r="A514" s="44" t="s">
        <v>482</v>
      </c>
      <c r="B514" s="44" t="s">
        <v>542</v>
      </c>
      <c r="C514" s="44" t="s">
        <v>377</v>
      </c>
      <c r="D514" s="44" t="s">
        <v>19</v>
      </c>
      <c r="E514" s="11" t="s">
        <v>20</v>
      </c>
      <c r="F514" s="7">
        <v>3000</v>
      </c>
      <c r="G514" s="7"/>
      <c r="H514" s="7">
        <f>SUM(F514:G514)</f>
        <v>3000</v>
      </c>
      <c r="I514" s="7">
        <v>3000</v>
      </c>
      <c r="J514" s="7"/>
      <c r="K514" s="7">
        <f>SUM(I514:J514)</f>
        <v>3000</v>
      </c>
      <c r="L514" s="7">
        <v>3000</v>
      </c>
      <c r="M514" s="7"/>
      <c r="N514" s="7">
        <f>SUM(L514:M514)</f>
        <v>3000</v>
      </c>
    </row>
    <row r="515" spans="1:14" ht="15.75" outlineLevel="1" x14ac:dyDescent="0.2">
      <c r="A515" s="43" t="s">
        <v>482</v>
      </c>
      <c r="B515" s="43" t="s">
        <v>544</v>
      </c>
      <c r="C515" s="43"/>
      <c r="D515" s="43"/>
      <c r="E515" s="10" t="s">
        <v>545</v>
      </c>
      <c r="F515" s="6">
        <f>F516+F521+F532</f>
        <v>16040.9</v>
      </c>
      <c r="G515" s="6">
        <f t="shared" ref="G515:H515" si="845">G516+G521+G532</f>
        <v>0</v>
      </c>
      <c r="H515" s="6">
        <f t="shared" si="845"/>
        <v>16040.9</v>
      </c>
      <c r="I515" s="6">
        <f>I516+I521+I532</f>
        <v>12027.900000000001</v>
      </c>
      <c r="J515" s="6">
        <f t="shared" ref="J515" si="846">J516+J521+J532</f>
        <v>0</v>
      </c>
      <c r="K515" s="6">
        <f t="shared" ref="K515" si="847">K516+K521+K532</f>
        <v>12027.900000000001</v>
      </c>
      <c r="L515" s="6">
        <f>L516+L521+L532</f>
        <v>12027.900000000001</v>
      </c>
      <c r="M515" s="6">
        <f t="shared" ref="M515" si="848">M516+M521+M532</f>
        <v>0</v>
      </c>
      <c r="N515" s="6">
        <f t="shared" ref="N515" si="849">N516+N521+N532</f>
        <v>12027.900000000001</v>
      </c>
    </row>
    <row r="516" spans="1:14" ht="31.5" outlineLevel="2" x14ac:dyDescent="0.2">
      <c r="A516" s="43" t="s">
        <v>482</v>
      </c>
      <c r="B516" s="43" t="s">
        <v>544</v>
      </c>
      <c r="C516" s="43" t="s">
        <v>131</v>
      </c>
      <c r="D516" s="43"/>
      <c r="E516" s="10" t="s">
        <v>132</v>
      </c>
      <c r="F516" s="6">
        <f>F517</f>
        <v>779.1</v>
      </c>
      <c r="G516" s="6">
        <f t="shared" ref="G516:H516" si="850">G517</f>
        <v>0</v>
      </c>
      <c r="H516" s="6">
        <f t="shared" si="850"/>
        <v>779.1</v>
      </c>
      <c r="I516" s="6">
        <f t="shared" ref="I516:L516" si="851">I517</f>
        <v>779.1</v>
      </c>
      <c r="J516" s="6">
        <f t="shared" ref="J516" si="852">J517</f>
        <v>0</v>
      </c>
      <c r="K516" s="6">
        <f t="shared" ref="K516" si="853">K517</f>
        <v>779.1</v>
      </c>
      <c r="L516" s="6">
        <f t="shared" si="851"/>
        <v>779.1</v>
      </c>
      <c r="M516" s="6">
        <f t="shared" ref="M516" si="854">M517</f>
        <v>0</v>
      </c>
      <c r="N516" s="6">
        <f t="shared" ref="N516" si="855">N517</f>
        <v>779.1</v>
      </c>
    </row>
    <row r="517" spans="1:14" ht="31.5" outlineLevel="3" x14ac:dyDescent="0.2">
      <c r="A517" s="43" t="s">
        <v>482</v>
      </c>
      <c r="B517" s="43" t="s">
        <v>544</v>
      </c>
      <c r="C517" s="43" t="s">
        <v>144</v>
      </c>
      <c r="D517" s="43"/>
      <c r="E517" s="10" t="s">
        <v>145</v>
      </c>
      <c r="F517" s="6">
        <f t="shared" ref="F517:N519" si="856">F518</f>
        <v>779.1</v>
      </c>
      <c r="G517" s="6">
        <f t="shared" si="856"/>
        <v>0</v>
      </c>
      <c r="H517" s="6">
        <f t="shared" si="856"/>
        <v>779.1</v>
      </c>
      <c r="I517" s="6">
        <f t="shared" ref="I517:I519" si="857">I518</f>
        <v>779.1</v>
      </c>
      <c r="J517" s="6">
        <f t="shared" si="856"/>
        <v>0</v>
      </c>
      <c r="K517" s="6">
        <f t="shared" si="856"/>
        <v>779.1</v>
      </c>
      <c r="L517" s="6">
        <f t="shared" ref="L517:L519" si="858">L518</f>
        <v>779.1</v>
      </c>
      <c r="M517" s="6">
        <f t="shared" si="856"/>
        <v>0</v>
      </c>
      <c r="N517" s="6">
        <f t="shared" si="856"/>
        <v>779.1</v>
      </c>
    </row>
    <row r="518" spans="1:14" ht="31.5" outlineLevel="4" x14ac:dyDescent="0.2">
      <c r="A518" s="43" t="s">
        <v>482</v>
      </c>
      <c r="B518" s="43" t="s">
        <v>544</v>
      </c>
      <c r="C518" s="43" t="s">
        <v>146</v>
      </c>
      <c r="D518" s="43"/>
      <c r="E518" s="10" t="s">
        <v>86</v>
      </c>
      <c r="F518" s="6">
        <f t="shared" si="856"/>
        <v>779.1</v>
      </c>
      <c r="G518" s="6">
        <f t="shared" si="856"/>
        <v>0</v>
      </c>
      <c r="H518" s="6">
        <f t="shared" si="856"/>
        <v>779.1</v>
      </c>
      <c r="I518" s="6">
        <f t="shared" si="857"/>
        <v>779.1</v>
      </c>
      <c r="J518" s="6">
        <f t="shared" si="856"/>
        <v>0</v>
      </c>
      <c r="K518" s="6">
        <f t="shared" si="856"/>
        <v>779.1</v>
      </c>
      <c r="L518" s="6">
        <f t="shared" si="858"/>
        <v>779.1</v>
      </c>
      <c r="M518" s="6">
        <f t="shared" si="856"/>
        <v>0</v>
      </c>
      <c r="N518" s="6">
        <f t="shared" si="856"/>
        <v>779.1</v>
      </c>
    </row>
    <row r="519" spans="1:14" ht="31.5" outlineLevel="5" x14ac:dyDescent="0.2">
      <c r="A519" s="43" t="s">
        <v>482</v>
      </c>
      <c r="B519" s="43" t="s">
        <v>544</v>
      </c>
      <c r="C519" s="43" t="s">
        <v>147</v>
      </c>
      <c r="D519" s="43"/>
      <c r="E519" s="10" t="s">
        <v>148</v>
      </c>
      <c r="F519" s="6">
        <f t="shared" si="856"/>
        <v>779.1</v>
      </c>
      <c r="G519" s="6">
        <f t="shared" si="856"/>
        <v>0</v>
      </c>
      <c r="H519" s="6">
        <f t="shared" si="856"/>
        <v>779.1</v>
      </c>
      <c r="I519" s="6">
        <f t="shared" si="857"/>
        <v>779.1</v>
      </c>
      <c r="J519" s="6">
        <f t="shared" si="856"/>
        <v>0</v>
      </c>
      <c r="K519" s="6">
        <f t="shared" si="856"/>
        <v>779.1</v>
      </c>
      <c r="L519" s="6">
        <f t="shared" si="858"/>
        <v>779.1</v>
      </c>
      <c r="M519" s="6">
        <f t="shared" si="856"/>
        <v>0</v>
      </c>
      <c r="N519" s="6">
        <f t="shared" si="856"/>
        <v>779.1</v>
      </c>
    </row>
    <row r="520" spans="1:14" ht="15.75" outlineLevel="7" x14ac:dyDescent="0.2">
      <c r="A520" s="44" t="s">
        <v>482</v>
      </c>
      <c r="B520" s="44" t="s">
        <v>544</v>
      </c>
      <c r="C520" s="44" t="s">
        <v>147</v>
      </c>
      <c r="D520" s="44" t="s">
        <v>15</v>
      </c>
      <c r="E520" s="11" t="s">
        <v>16</v>
      </c>
      <c r="F520" s="7">
        <v>779.1</v>
      </c>
      <c r="G520" s="7"/>
      <c r="H520" s="7">
        <f>SUM(F520:G520)</f>
        <v>779.1</v>
      </c>
      <c r="I520" s="7">
        <v>779.1</v>
      </c>
      <c r="J520" s="7"/>
      <c r="K520" s="7">
        <f>SUM(I520:J520)</f>
        <v>779.1</v>
      </c>
      <c r="L520" s="7">
        <v>779.1</v>
      </c>
      <c r="M520" s="7"/>
      <c r="N520" s="7">
        <f>SUM(L520:M520)</f>
        <v>779.1</v>
      </c>
    </row>
    <row r="521" spans="1:14" ht="31.5" outlineLevel="2" x14ac:dyDescent="0.2">
      <c r="A521" s="43" t="s">
        <v>482</v>
      </c>
      <c r="B521" s="43" t="s">
        <v>544</v>
      </c>
      <c r="C521" s="43" t="s">
        <v>57</v>
      </c>
      <c r="D521" s="43"/>
      <c r="E521" s="10" t="s">
        <v>58</v>
      </c>
      <c r="F521" s="6">
        <f>F522+F528</f>
        <v>4597</v>
      </c>
      <c r="G521" s="6">
        <f t="shared" ref="G521:H521" si="859">G522+G528</f>
        <v>0</v>
      </c>
      <c r="H521" s="6">
        <f t="shared" si="859"/>
        <v>4597</v>
      </c>
      <c r="I521" s="6">
        <f>I522+I528</f>
        <v>4184</v>
      </c>
      <c r="J521" s="6">
        <f t="shared" ref="J521" si="860">J522+J528</f>
        <v>0</v>
      </c>
      <c r="K521" s="6">
        <f t="shared" ref="K521" si="861">K522+K528</f>
        <v>4184</v>
      </c>
      <c r="L521" s="6">
        <f>L522+L528</f>
        <v>4184</v>
      </c>
      <c r="M521" s="6">
        <f t="shared" ref="M521" si="862">M522+M528</f>
        <v>0</v>
      </c>
      <c r="N521" s="6">
        <f t="shared" ref="N521" si="863">N522+N528</f>
        <v>4184</v>
      </c>
    </row>
    <row r="522" spans="1:14" ht="31.5" outlineLevel="3" x14ac:dyDescent="0.2">
      <c r="A522" s="43" t="s">
        <v>482</v>
      </c>
      <c r="B522" s="43" t="s">
        <v>544</v>
      </c>
      <c r="C522" s="43" t="s">
        <v>236</v>
      </c>
      <c r="D522" s="43"/>
      <c r="E522" s="10" t="s">
        <v>237</v>
      </c>
      <c r="F522" s="6">
        <f t="shared" ref="F522:N522" si="864">F523</f>
        <v>2783.9</v>
      </c>
      <c r="G522" s="6">
        <f t="shared" si="864"/>
        <v>0</v>
      </c>
      <c r="H522" s="6">
        <f t="shared" si="864"/>
        <v>2783.9</v>
      </c>
      <c r="I522" s="6">
        <f t="shared" si="864"/>
        <v>2520.9</v>
      </c>
      <c r="J522" s="6">
        <f t="shared" si="864"/>
        <v>0</v>
      </c>
      <c r="K522" s="6">
        <f t="shared" si="864"/>
        <v>2520.9</v>
      </c>
      <c r="L522" s="6">
        <f>L523</f>
        <v>2520.9</v>
      </c>
      <c r="M522" s="6">
        <f t="shared" si="864"/>
        <v>0</v>
      </c>
      <c r="N522" s="6">
        <f t="shared" si="864"/>
        <v>2520.9</v>
      </c>
    </row>
    <row r="523" spans="1:14" ht="15.75" outlineLevel="4" x14ac:dyDescent="0.2">
      <c r="A523" s="43" t="s">
        <v>482</v>
      </c>
      <c r="B523" s="43" t="s">
        <v>544</v>
      </c>
      <c r="C523" s="43" t="s">
        <v>238</v>
      </c>
      <c r="D523" s="43"/>
      <c r="E523" s="10" t="s">
        <v>239</v>
      </c>
      <c r="F523" s="6">
        <f>F524+F526</f>
        <v>2783.9</v>
      </c>
      <c r="G523" s="6">
        <f t="shared" ref="G523:H523" si="865">G524+G526</f>
        <v>0</v>
      </c>
      <c r="H523" s="6">
        <f t="shared" si="865"/>
        <v>2783.9</v>
      </c>
      <c r="I523" s="6">
        <f t="shared" ref="I523:L523" si="866">I524+I526</f>
        <v>2520.9</v>
      </c>
      <c r="J523" s="6">
        <f t="shared" ref="J523" si="867">J524+J526</f>
        <v>0</v>
      </c>
      <c r="K523" s="6">
        <f t="shared" ref="K523" si="868">K524+K526</f>
        <v>2520.9</v>
      </c>
      <c r="L523" s="6">
        <f t="shared" si="866"/>
        <v>2520.9</v>
      </c>
      <c r="M523" s="6">
        <f t="shared" ref="M523" si="869">M524+M526</f>
        <v>0</v>
      </c>
      <c r="N523" s="6">
        <f t="shared" ref="N523" si="870">N524+N526</f>
        <v>2520.9</v>
      </c>
    </row>
    <row r="524" spans="1:14" ht="31.5" outlineLevel="5" x14ac:dyDescent="0.2">
      <c r="A524" s="43" t="s">
        <v>482</v>
      </c>
      <c r="B524" s="43" t="s">
        <v>544</v>
      </c>
      <c r="C524" s="43" t="s">
        <v>240</v>
      </c>
      <c r="D524" s="43"/>
      <c r="E524" s="10" t="s">
        <v>64</v>
      </c>
      <c r="F524" s="6">
        <f t="shared" ref="F524:N524" si="871">F525</f>
        <v>1670.9</v>
      </c>
      <c r="G524" s="6">
        <f t="shared" si="871"/>
        <v>0</v>
      </c>
      <c r="H524" s="6">
        <f t="shared" si="871"/>
        <v>1670.9</v>
      </c>
      <c r="I524" s="6">
        <f t="shared" si="871"/>
        <v>1520.9</v>
      </c>
      <c r="J524" s="6">
        <f t="shared" si="871"/>
        <v>0</v>
      </c>
      <c r="K524" s="6">
        <f t="shared" si="871"/>
        <v>1520.9</v>
      </c>
      <c r="L524" s="6">
        <f t="shared" si="871"/>
        <v>1520.9</v>
      </c>
      <c r="M524" s="6">
        <f t="shared" si="871"/>
        <v>0</v>
      </c>
      <c r="N524" s="6">
        <f t="shared" si="871"/>
        <v>1520.9</v>
      </c>
    </row>
    <row r="525" spans="1:14" ht="31.5" outlineLevel="7" x14ac:dyDescent="0.2">
      <c r="A525" s="44" t="s">
        <v>482</v>
      </c>
      <c r="B525" s="44" t="s">
        <v>544</v>
      </c>
      <c r="C525" s="44" t="s">
        <v>240</v>
      </c>
      <c r="D525" s="44" t="s">
        <v>65</v>
      </c>
      <c r="E525" s="11" t="s">
        <v>66</v>
      </c>
      <c r="F525" s="7">
        <f>1520.9+150</f>
        <v>1670.9</v>
      </c>
      <c r="G525" s="7"/>
      <c r="H525" s="7">
        <f>SUM(F525:G525)</f>
        <v>1670.9</v>
      </c>
      <c r="I525" s="7">
        <v>1520.9</v>
      </c>
      <c r="J525" s="7"/>
      <c r="K525" s="7">
        <f>SUM(I525:J525)</f>
        <v>1520.9</v>
      </c>
      <c r="L525" s="7">
        <v>1520.9</v>
      </c>
      <c r="M525" s="7"/>
      <c r="N525" s="7">
        <f>SUM(L525:M525)</f>
        <v>1520.9</v>
      </c>
    </row>
    <row r="526" spans="1:14" s="57" customFormat="1" ht="15.75" outlineLevel="7" x14ac:dyDescent="0.2">
      <c r="A526" s="43" t="s">
        <v>482</v>
      </c>
      <c r="B526" s="43" t="s">
        <v>544</v>
      </c>
      <c r="C526" s="43" t="s">
        <v>241</v>
      </c>
      <c r="D526" s="43"/>
      <c r="E526" s="10" t="s">
        <v>242</v>
      </c>
      <c r="F526" s="6">
        <f>F527</f>
        <v>1113</v>
      </c>
      <c r="G526" s="6">
        <f t="shared" ref="G526:H526" si="872">G527</f>
        <v>0</v>
      </c>
      <c r="H526" s="6">
        <f t="shared" si="872"/>
        <v>1113</v>
      </c>
      <c r="I526" s="6">
        <f t="shared" ref="I526:L526" si="873">I527</f>
        <v>1000</v>
      </c>
      <c r="J526" s="6">
        <f t="shared" ref="J526" si="874">J527</f>
        <v>0</v>
      </c>
      <c r="K526" s="6">
        <f t="shared" ref="K526" si="875">K527</f>
        <v>1000</v>
      </c>
      <c r="L526" s="6">
        <f t="shared" si="873"/>
        <v>1000</v>
      </c>
      <c r="M526" s="6">
        <f t="shared" ref="M526" si="876">M527</f>
        <v>0</v>
      </c>
      <c r="N526" s="6">
        <f t="shared" ref="N526" si="877">N527</f>
        <v>1000</v>
      </c>
    </row>
    <row r="527" spans="1:14" ht="15.75" outlineLevel="7" x14ac:dyDescent="0.2">
      <c r="A527" s="44" t="s">
        <v>482</v>
      </c>
      <c r="B527" s="44" t="s">
        <v>544</v>
      </c>
      <c r="C527" s="44" t="s">
        <v>241</v>
      </c>
      <c r="D527" s="44" t="s">
        <v>19</v>
      </c>
      <c r="E527" s="11" t="s">
        <v>20</v>
      </c>
      <c r="F527" s="146">
        <v>1113</v>
      </c>
      <c r="G527" s="7"/>
      <c r="H527" s="7">
        <f>SUM(F527:G527)</f>
        <v>1113</v>
      </c>
      <c r="I527" s="146">
        <v>1000</v>
      </c>
      <c r="J527" s="7"/>
      <c r="K527" s="7">
        <f>SUM(I527:J527)</f>
        <v>1000</v>
      </c>
      <c r="L527" s="146">
        <v>1000</v>
      </c>
      <c r="M527" s="7"/>
      <c r="N527" s="7">
        <f>SUM(L527:M527)</f>
        <v>1000</v>
      </c>
    </row>
    <row r="528" spans="1:14" ht="31.5" outlineLevel="3" x14ac:dyDescent="0.2">
      <c r="A528" s="43" t="s">
        <v>482</v>
      </c>
      <c r="B528" s="43" t="s">
        <v>544</v>
      </c>
      <c r="C528" s="43" t="s">
        <v>243</v>
      </c>
      <c r="D528" s="43"/>
      <c r="E528" s="10" t="s">
        <v>244</v>
      </c>
      <c r="F528" s="6">
        <f t="shared" ref="F528:N530" si="878">F529</f>
        <v>1813.1</v>
      </c>
      <c r="G528" s="6">
        <f t="shared" si="878"/>
        <v>0</v>
      </c>
      <c r="H528" s="6">
        <f t="shared" si="878"/>
        <v>1813.1</v>
      </c>
      <c r="I528" s="6">
        <f t="shared" ref="I528:I530" si="879">I529</f>
        <v>1663.1</v>
      </c>
      <c r="J528" s="6">
        <f t="shared" si="878"/>
        <v>0</v>
      </c>
      <c r="K528" s="6">
        <f t="shared" si="878"/>
        <v>1663.1</v>
      </c>
      <c r="L528" s="6">
        <f t="shared" ref="L528:L530" si="880">L529</f>
        <v>1663.1</v>
      </c>
      <c r="M528" s="6">
        <f t="shared" si="878"/>
        <v>0</v>
      </c>
      <c r="N528" s="6">
        <f t="shared" si="878"/>
        <v>1663.1</v>
      </c>
    </row>
    <row r="529" spans="1:14" ht="31.5" outlineLevel="4" x14ac:dyDescent="0.2">
      <c r="A529" s="43" t="s">
        <v>482</v>
      </c>
      <c r="B529" s="43" t="s">
        <v>544</v>
      </c>
      <c r="C529" s="43" t="s">
        <v>245</v>
      </c>
      <c r="D529" s="43"/>
      <c r="E529" s="10" t="s">
        <v>246</v>
      </c>
      <c r="F529" s="6">
        <f t="shared" si="878"/>
        <v>1813.1</v>
      </c>
      <c r="G529" s="6">
        <f t="shared" si="878"/>
        <v>0</v>
      </c>
      <c r="H529" s="6">
        <f t="shared" si="878"/>
        <v>1813.1</v>
      </c>
      <c r="I529" s="6">
        <f t="shared" si="879"/>
        <v>1663.1</v>
      </c>
      <c r="J529" s="6">
        <f t="shared" si="878"/>
        <v>0</v>
      </c>
      <c r="K529" s="6">
        <f t="shared" si="878"/>
        <v>1663.1</v>
      </c>
      <c r="L529" s="6">
        <f t="shared" si="880"/>
        <v>1663.1</v>
      </c>
      <c r="M529" s="6">
        <f t="shared" si="878"/>
        <v>0</v>
      </c>
      <c r="N529" s="6">
        <f t="shared" si="878"/>
        <v>1663.1</v>
      </c>
    </row>
    <row r="530" spans="1:14" ht="31.5" outlineLevel="5" x14ac:dyDescent="0.2">
      <c r="A530" s="43" t="s">
        <v>482</v>
      </c>
      <c r="B530" s="43" t="s">
        <v>544</v>
      </c>
      <c r="C530" s="43" t="s">
        <v>247</v>
      </c>
      <c r="D530" s="43"/>
      <c r="E530" s="10" t="s">
        <v>64</v>
      </c>
      <c r="F530" s="6">
        <f t="shared" si="878"/>
        <v>1813.1</v>
      </c>
      <c r="G530" s="6">
        <f t="shared" si="878"/>
        <v>0</v>
      </c>
      <c r="H530" s="6">
        <f t="shared" si="878"/>
        <v>1813.1</v>
      </c>
      <c r="I530" s="6">
        <f t="shared" si="879"/>
        <v>1663.1</v>
      </c>
      <c r="J530" s="6">
        <f t="shared" si="878"/>
        <v>0</v>
      </c>
      <c r="K530" s="6">
        <f t="shared" si="878"/>
        <v>1663.1</v>
      </c>
      <c r="L530" s="6">
        <f t="shared" si="880"/>
        <v>1663.1</v>
      </c>
      <c r="M530" s="6">
        <f t="shared" si="878"/>
        <v>0</v>
      </c>
      <c r="N530" s="6">
        <f t="shared" si="878"/>
        <v>1663.1</v>
      </c>
    </row>
    <row r="531" spans="1:14" ht="31.5" outlineLevel="7" x14ac:dyDescent="0.2">
      <c r="A531" s="44" t="s">
        <v>482</v>
      </c>
      <c r="B531" s="44" t="s">
        <v>544</v>
      </c>
      <c r="C531" s="44" t="s">
        <v>247</v>
      </c>
      <c r="D531" s="44" t="s">
        <v>65</v>
      </c>
      <c r="E531" s="11" t="s">
        <v>66</v>
      </c>
      <c r="F531" s="17">
        <f>1663.1+150</f>
        <v>1813.1</v>
      </c>
      <c r="G531" s="7"/>
      <c r="H531" s="7">
        <f>SUM(F531:G531)</f>
        <v>1813.1</v>
      </c>
      <c r="I531" s="17">
        <v>1663.1</v>
      </c>
      <c r="J531" s="7"/>
      <c r="K531" s="7">
        <f>SUM(I531:J531)</f>
        <v>1663.1</v>
      </c>
      <c r="L531" s="17">
        <v>1663.1</v>
      </c>
      <c r="M531" s="7"/>
      <c r="N531" s="7">
        <f>SUM(L531:M531)</f>
        <v>1663.1</v>
      </c>
    </row>
    <row r="532" spans="1:14" ht="31.5" outlineLevel="2" x14ac:dyDescent="0.2">
      <c r="A532" s="43" t="s">
        <v>482</v>
      </c>
      <c r="B532" s="43" t="s">
        <v>544</v>
      </c>
      <c r="C532" s="43" t="s">
        <v>22</v>
      </c>
      <c r="D532" s="43"/>
      <c r="E532" s="10" t="s">
        <v>23</v>
      </c>
      <c r="F532" s="6">
        <f t="shared" ref="F532:L532" si="881">F533+F539</f>
        <v>10664.8</v>
      </c>
      <c r="G532" s="6">
        <f t="shared" ref="G532:H532" si="882">G533+G539</f>
        <v>0</v>
      </c>
      <c r="H532" s="6">
        <f t="shared" si="882"/>
        <v>10664.8</v>
      </c>
      <c r="I532" s="6">
        <f t="shared" si="881"/>
        <v>7064.8</v>
      </c>
      <c r="J532" s="6">
        <f t="shared" si="881"/>
        <v>0</v>
      </c>
      <c r="K532" s="6">
        <f t="shared" si="881"/>
        <v>7064.8</v>
      </c>
      <c r="L532" s="6">
        <f t="shared" si="881"/>
        <v>7064.8</v>
      </c>
      <c r="M532" s="6">
        <f t="shared" ref="M532:N532" si="883">M533+M539</f>
        <v>0</v>
      </c>
      <c r="N532" s="6">
        <f t="shared" si="883"/>
        <v>7064.8</v>
      </c>
    </row>
    <row r="533" spans="1:14" ht="31.5" outlineLevel="3" x14ac:dyDescent="0.2">
      <c r="A533" s="43" t="s">
        <v>482</v>
      </c>
      <c r="B533" s="43" t="s">
        <v>544</v>
      </c>
      <c r="C533" s="43" t="s">
        <v>24</v>
      </c>
      <c r="D533" s="43"/>
      <c r="E533" s="10" t="s">
        <v>25</v>
      </c>
      <c r="F533" s="6">
        <f t="shared" ref="F533:N533" si="884">F534</f>
        <v>1564.8000000000002</v>
      </c>
      <c r="G533" s="6">
        <f t="shared" si="884"/>
        <v>0</v>
      </c>
      <c r="H533" s="6">
        <f t="shared" si="884"/>
        <v>1564.8000000000002</v>
      </c>
      <c r="I533" s="6">
        <f t="shared" si="884"/>
        <v>1564.8000000000002</v>
      </c>
      <c r="J533" s="6">
        <f t="shared" si="884"/>
        <v>0</v>
      </c>
      <c r="K533" s="6">
        <f t="shared" si="884"/>
        <v>1564.8000000000002</v>
      </c>
      <c r="L533" s="6">
        <f>L534</f>
        <v>1564.8000000000002</v>
      </c>
      <c r="M533" s="6">
        <f t="shared" si="884"/>
        <v>0</v>
      </c>
      <c r="N533" s="6">
        <f t="shared" si="884"/>
        <v>1564.8000000000002</v>
      </c>
    </row>
    <row r="534" spans="1:14" ht="18.75" customHeight="1" outlineLevel="4" x14ac:dyDescent="0.2">
      <c r="A534" s="43" t="s">
        <v>482</v>
      </c>
      <c r="B534" s="43" t="s">
        <v>544</v>
      </c>
      <c r="C534" s="43" t="s">
        <v>248</v>
      </c>
      <c r="D534" s="43"/>
      <c r="E534" s="10" t="s">
        <v>249</v>
      </c>
      <c r="F534" s="6">
        <f t="shared" ref="F534:L534" si="885">F535+F537</f>
        <v>1564.8000000000002</v>
      </c>
      <c r="G534" s="6">
        <f t="shared" ref="G534:H534" si="886">G535+G537</f>
        <v>0</v>
      </c>
      <c r="H534" s="6">
        <f t="shared" si="886"/>
        <v>1564.8000000000002</v>
      </c>
      <c r="I534" s="6">
        <f t="shared" si="885"/>
        <v>1564.8000000000002</v>
      </c>
      <c r="J534" s="6">
        <f t="shared" si="885"/>
        <v>0</v>
      </c>
      <c r="K534" s="6">
        <f t="shared" si="885"/>
        <v>1564.8000000000002</v>
      </c>
      <c r="L534" s="6">
        <f t="shared" si="885"/>
        <v>1564.8000000000002</v>
      </c>
      <c r="M534" s="6">
        <f t="shared" ref="M534:N534" si="887">M535+M537</f>
        <v>0</v>
      </c>
      <c r="N534" s="6">
        <f t="shared" si="887"/>
        <v>1564.8000000000002</v>
      </c>
    </row>
    <row r="535" spans="1:14" ht="15.75" outlineLevel="5" x14ac:dyDescent="0.2">
      <c r="A535" s="43" t="s">
        <v>482</v>
      </c>
      <c r="B535" s="43" t="s">
        <v>544</v>
      </c>
      <c r="C535" s="43" t="s">
        <v>250</v>
      </c>
      <c r="D535" s="43"/>
      <c r="E535" s="10" t="s">
        <v>251</v>
      </c>
      <c r="F535" s="6">
        <f t="shared" ref="F535:N535" si="888">F536</f>
        <v>11.4</v>
      </c>
      <c r="G535" s="6">
        <f t="shared" si="888"/>
        <v>0</v>
      </c>
      <c r="H535" s="6">
        <f t="shared" si="888"/>
        <v>11.4</v>
      </c>
      <c r="I535" s="6">
        <f t="shared" si="888"/>
        <v>11.4</v>
      </c>
      <c r="J535" s="6">
        <f t="shared" si="888"/>
        <v>0</v>
      </c>
      <c r="K535" s="6">
        <f t="shared" si="888"/>
        <v>11.4</v>
      </c>
      <c r="L535" s="6">
        <f t="shared" si="888"/>
        <v>11.4</v>
      </c>
      <c r="M535" s="6">
        <f t="shared" si="888"/>
        <v>0</v>
      </c>
      <c r="N535" s="6">
        <f t="shared" si="888"/>
        <v>11.4</v>
      </c>
    </row>
    <row r="536" spans="1:14" ht="15.75" outlineLevel="7" x14ac:dyDescent="0.2">
      <c r="A536" s="44" t="s">
        <v>482</v>
      </c>
      <c r="B536" s="44" t="s">
        <v>544</v>
      </c>
      <c r="C536" s="44" t="s">
        <v>250</v>
      </c>
      <c r="D536" s="44" t="s">
        <v>7</v>
      </c>
      <c r="E536" s="11" t="s">
        <v>8</v>
      </c>
      <c r="F536" s="7">
        <v>11.4</v>
      </c>
      <c r="G536" s="7"/>
      <c r="H536" s="7">
        <f>SUM(F536:G536)</f>
        <v>11.4</v>
      </c>
      <c r="I536" s="7">
        <v>11.4</v>
      </c>
      <c r="J536" s="7"/>
      <c r="K536" s="7">
        <f>SUM(I536:J536)</f>
        <v>11.4</v>
      </c>
      <c r="L536" s="7">
        <v>11.4</v>
      </c>
      <c r="M536" s="7"/>
      <c r="N536" s="7">
        <f>SUM(L536:M536)</f>
        <v>11.4</v>
      </c>
    </row>
    <row r="537" spans="1:14" ht="31.5" outlineLevel="5" x14ac:dyDescent="0.2">
      <c r="A537" s="43" t="s">
        <v>482</v>
      </c>
      <c r="B537" s="43" t="s">
        <v>544</v>
      </c>
      <c r="C537" s="43" t="s">
        <v>252</v>
      </c>
      <c r="D537" s="43"/>
      <c r="E537" s="10" t="s">
        <v>253</v>
      </c>
      <c r="F537" s="6">
        <f t="shared" ref="F537:N537" si="889">F538</f>
        <v>1553.4</v>
      </c>
      <c r="G537" s="6">
        <f t="shared" si="889"/>
        <v>0</v>
      </c>
      <c r="H537" s="6">
        <f t="shared" si="889"/>
        <v>1553.4</v>
      </c>
      <c r="I537" s="6">
        <f t="shared" si="889"/>
        <v>1553.4</v>
      </c>
      <c r="J537" s="6">
        <f t="shared" si="889"/>
        <v>0</v>
      </c>
      <c r="K537" s="6">
        <f t="shared" si="889"/>
        <v>1553.4</v>
      </c>
      <c r="L537" s="6">
        <f>L538</f>
        <v>1553.4</v>
      </c>
      <c r="M537" s="6">
        <f t="shared" si="889"/>
        <v>0</v>
      </c>
      <c r="N537" s="6">
        <f t="shared" si="889"/>
        <v>1553.4</v>
      </c>
    </row>
    <row r="538" spans="1:14" ht="15.75" outlineLevel="7" x14ac:dyDescent="0.2">
      <c r="A538" s="44" t="s">
        <v>482</v>
      </c>
      <c r="B538" s="44" t="s">
        <v>544</v>
      </c>
      <c r="C538" s="44" t="s">
        <v>252</v>
      </c>
      <c r="D538" s="44" t="s">
        <v>19</v>
      </c>
      <c r="E538" s="11" t="s">
        <v>20</v>
      </c>
      <c r="F538" s="7">
        <v>1553.4</v>
      </c>
      <c r="G538" s="7"/>
      <c r="H538" s="7">
        <f>SUM(F538:G538)</f>
        <v>1553.4</v>
      </c>
      <c r="I538" s="7">
        <v>1553.4</v>
      </c>
      <c r="J538" s="7"/>
      <c r="K538" s="7">
        <f>SUM(I538:J538)</f>
        <v>1553.4</v>
      </c>
      <c r="L538" s="7">
        <v>1553.4</v>
      </c>
      <c r="M538" s="7"/>
      <c r="N538" s="7">
        <f>SUM(L538:M538)</f>
        <v>1553.4</v>
      </c>
    </row>
    <row r="539" spans="1:14" ht="15.75" outlineLevel="3" x14ac:dyDescent="0.2">
      <c r="A539" s="43" t="s">
        <v>482</v>
      </c>
      <c r="B539" s="43" t="s">
        <v>544</v>
      </c>
      <c r="C539" s="43" t="s">
        <v>254</v>
      </c>
      <c r="D539" s="43"/>
      <c r="E539" s="10" t="s">
        <v>255</v>
      </c>
      <c r="F539" s="6">
        <f t="shared" ref="F539:N541" si="890">F540</f>
        <v>9100</v>
      </c>
      <c r="G539" s="6">
        <f t="shared" si="890"/>
        <v>0</v>
      </c>
      <c r="H539" s="6">
        <f t="shared" si="890"/>
        <v>9100</v>
      </c>
      <c r="I539" s="6">
        <f t="shared" ref="I539:I541" si="891">I540</f>
        <v>5500</v>
      </c>
      <c r="J539" s="6">
        <f t="shared" si="890"/>
        <v>0</v>
      </c>
      <c r="K539" s="6">
        <f t="shared" si="890"/>
        <v>5500</v>
      </c>
      <c r="L539" s="6">
        <f t="shared" ref="L539:L541" si="892">L540</f>
        <v>5500</v>
      </c>
      <c r="M539" s="6">
        <f t="shared" si="890"/>
        <v>0</v>
      </c>
      <c r="N539" s="6">
        <f t="shared" si="890"/>
        <v>5500</v>
      </c>
    </row>
    <row r="540" spans="1:14" ht="31.5" outlineLevel="4" x14ac:dyDescent="0.2">
      <c r="A540" s="43" t="s">
        <v>482</v>
      </c>
      <c r="B540" s="43" t="s">
        <v>544</v>
      </c>
      <c r="C540" s="43" t="s">
        <v>256</v>
      </c>
      <c r="D540" s="43"/>
      <c r="E540" s="10" t="s">
        <v>257</v>
      </c>
      <c r="F540" s="6">
        <f t="shared" si="890"/>
        <v>9100</v>
      </c>
      <c r="G540" s="6">
        <f t="shared" si="890"/>
        <v>0</v>
      </c>
      <c r="H540" s="6">
        <f t="shared" si="890"/>
        <v>9100</v>
      </c>
      <c r="I540" s="6">
        <f t="shared" si="891"/>
        <v>5500</v>
      </c>
      <c r="J540" s="6">
        <f t="shared" si="890"/>
        <v>0</v>
      </c>
      <c r="K540" s="6">
        <f t="shared" si="890"/>
        <v>5500</v>
      </c>
      <c r="L540" s="6">
        <f t="shared" si="892"/>
        <v>5500</v>
      </c>
      <c r="M540" s="6">
        <f t="shared" si="890"/>
        <v>0</v>
      </c>
      <c r="N540" s="6">
        <f t="shared" si="890"/>
        <v>5500</v>
      </c>
    </row>
    <row r="541" spans="1:14" ht="15.75" outlineLevel="5" x14ac:dyDescent="0.2">
      <c r="A541" s="43" t="s">
        <v>482</v>
      </c>
      <c r="B541" s="43" t="s">
        <v>544</v>
      </c>
      <c r="C541" s="43" t="s">
        <v>258</v>
      </c>
      <c r="D541" s="43"/>
      <c r="E541" s="10" t="s">
        <v>259</v>
      </c>
      <c r="F541" s="6">
        <f t="shared" si="890"/>
        <v>9100</v>
      </c>
      <c r="G541" s="6">
        <f t="shared" si="890"/>
        <v>0</v>
      </c>
      <c r="H541" s="6">
        <f t="shared" si="890"/>
        <v>9100</v>
      </c>
      <c r="I541" s="6">
        <f t="shared" si="891"/>
        <v>5500</v>
      </c>
      <c r="J541" s="6">
        <f t="shared" si="890"/>
        <v>0</v>
      </c>
      <c r="K541" s="6">
        <f t="shared" si="890"/>
        <v>5500</v>
      </c>
      <c r="L541" s="6">
        <f t="shared" si="892"/>
        <v>5500</v>
      </c>
      <c r="M541" s="6">
        <f t="shared" si="890"/>
        <v>0</v>
      </c>
      <c r="N541" s="6">
        <f t="shared" si="890"/>
        <v>5500</v>
      </c>
    </row>
    <row r="542" spans="1:14" ht="15.75" outlineLevel="7" x14ac:dyDescent="0.2">
      <c r="A542" s="44" t="s">
        <v>482</v>
      </c>
      <c r="B542" s="44" t="s">
        <v>544</v>
      </c>
      <c r="C542" s="44" t="s">
        <v>258</v>
      </c>
      <c r="D542" s="44" t="s">
        <v>19</v>
      </c>
      <c r="E542" s="11" t="s">
        <v>20</v>
      </c>
      <c r="F542" s="7">
        <v>9100</v>
      </c>
      <c r="G542" s="7"/>
      <c r="H542" s="7">
        <f>SUM(F542:G542)</f>
        <v>9100</v>
      </c>
      <c r="I542" s="7">
        <v>5500</v>
      </c>
      <c r="J542" s="7"/>
      <c r="K542" s="7">
        <f>SUM(I542:J542)</f>
        <v>5500</v>
      </c>
      <c r="L542" s="7">
        <v>5500</v>
      </c>
      <c r="M542" s="7"/>
      <c r="N542" s="7">
        <f>SUM(L542:M542)</f>
        <v>5500</v>
      </c>
    </row>
    <row r="543" spans="1:14" ht="15.75" outlineLevel="7" x14ac:dyDescent="0.2">
      <c r="A543" s="43" t="s">
        <v>482</v>
      </c>
      <c r="B543" s="43" t="s">
        <v>546</v>
      </c>
      <c r="C543" s="44"/>
      <c r="D543" s="44"/>
      <c r="E543" s="51" t="s">
        <v>547</v>
      </c>
      <c r="F543" s="6">
        <f t="shared" ref="F543:N546" si="893">F544</f>
        <v>60392.992940000004</v>
      </c>
      <c r="G543" s="6">
        <f t="shared" si="893"/>
        <v>0</v>
      </c>
      <c r="H543" s="6">
        <f t="shared" si="893"/>
        <v>60392.992940000004</v>
      </c>
      <c r="I543" s="6">
        <f t="shared" si="893"/>
        <v>10000</v>
      </c>
      <c r="J543" s="6">
        <f t="shared" si="893"/>
        <v>0</v>
      </c>
      <c r="K543" s="6">
        <f t="shared" si="893"/>
        <v>10000</v>
      </c>
      <c r="L543" s="6"/>
      <c r="M543" s="6">
        <f t="shared" si="893"/>
        <v>0</v>
      </c>
      <c r="N543" s="6">
        <f t="shared" si="893"/>
        <v>0</v>
      </c>
    </row>
    <row r="544" spans="1:14" ht="15.75" outlineLevel="1" x14ac:dyDescent="0.2">
      <c r="A544" s="43" t="s">
        <v>482</v>
      </c>
      <c r="B544" s="43" t="s">
        <v>548</v>
      </c>
      <c r="C544" s="43"/>
      <c r="D544" s="43"/>
      <c r="E544" s="10" t="s">
        <v>549</v>
      </c>
      <c r="F544" s="6">
        <f t="shared" si="893"/>
        <v>60392.992940000004</v>
      </c>
      <c r="G544" s="6">
        <f t="shared" si="893"/>
        <v>0</v>
      </c>
      <c r="H544" s="6">
        <f t="shared" si="893"/>
        <v>60392.992940000004</v>
      </c>
      <c r="I544" s="6">
        <f t="shared" si="893"/>
        <v>10000</v>
      </c>
      <c r="J544" s="6">
        <f t="shared" si="893"/>
        <v>0</v>
      </c>
      <c r="K544" s="6">
        <f t="shared" si="893"/>
        <v>10000</v>
      </c>
      <c r="L544" s="6"/>
      <c r="M544" s="6">
        <f t="shared" si="893"/>
        <v>0</v>
      </c>
      <c r="N544" s="6">
        <f t="shared" si="893"/>
        <v>0</v>
      </c>
    </row>
    <row r="545" spans="1:14" ht="17.25" customHeight="1" outlineLevel="2" x14ac:dyDescent="0.2">
      <c r="A545" s="43" t="s">
        <v>482</v>
      </c>
      <c r="B545" s="43" t="s">
        <v>548</v>
      </c>
      <c r="C545" s="43" t="s">
        <v>260</v>
      </c>
      <c r="D545" s="43"/>
      <c r="E545" s="10" t="s">
        <v>261</v>
      </c>
      <c r="F545" s="6">
        <f t="shared" si="893"/>
        <v>60392.992940000004</v>
      </c>
      <c r="G545" s="6">
        <f t="shared" si="893"/>
        <v>0</v>
      </c>
      <c r="H545" s="6">
        <f t="shared" si="893"/>
        <v>60392.992940000004</v>
      </c>
      <c r="I545" s="6">
        <f t="shared" si="893"/>
        <v>10000</v>
      </c>
      <c r="J545" s="6">
        <f t="shared" si="893"/>
        <v>0</v>
      </c>
      <c r="K545" s="6">
        <f t="shared" si="893"/>
        <v>10000</v>
      </c>
      <c r="L545" s="6"/>
      <c r="M545" s="6">
        <f t="shared" si="893"/>
        <v>0</v>
      </c>
      <c r="N545" s="6">
        <f t="shared" si="893"/>
        <v>0</v>
      </c>
    </row>
    <row r="546" spans="1:14" ht="15.75" outlineLevel="3" x14ac:dyDescent="0.2">
      <c r="A546" s="43" t="s">
        <v>482</v>
      </c>
      <c r="B546" s="43" t="s">
        <v>548</v>
      </c>
      <c r="C546" s="43" t="s">
        <v>262</v>
      </c>
      <c r="D546" s="43"/>
      <c r="E546" s="10" t="s">
        <v>263</v>
      </c>
      <c r="F546" s="6">
        <f t="shared" si="893"/>
        <v>60392.992940000004</v>
      </c>
      <c r="G546" s="6">
        <f t="shared" si="893"/>
        <v>0</v>
      </c>
      <c r="H546" s="6">
        <f t="shared" si="893"/>
        <v>60392.992940000004</v>
      </c>
      <c r="I546" s="6">
        <f t="shared" si="893"/>
        <v>10000</v>
      </c>
      <c r="J546" s="6">
        <f t="shared" si="893"/>
        <v>0</v>
      </c>
      <c r="K546" s="6">
        <f t="shared" si="893"/>
        <v>10000</v>
      </c>
      <c r="L546" s="6"/>
      <c r="M546" s="6">
        <f t="shared" si="893"/>
        <v>0</v>
      </c>
      <c r="N546" s="6">
        <f t="shared" si="893"/>
        <v>0</v>
      </c>
    </row>
    <row r="547" spans="1:14" ht="31.5" outlineLevel="4" x14ac:dyDescent="0.2">
      <c r="A547" s="43" t="s">
        <v>482</v>
      </c>
      <c r="B547" s="43" t="s">
        <v>548</v>
      </c>
      <c r="C547" s="43" t="s">
        <v>264</v>
      </c>
      <c r="D547" s="43"/>
      <c r="E547" s="10" t="s">
        <v>265</v>
      </c>
      <c r="F547" s="6">
        <f>F556+F552+F548+F554+F558</f>
        <v>60392.992940000004</v>
      </c>
      <c r="G547" s="6">
        <f t="shared" ref="G547:H547" si="894">G556+G552+G548+G554+G558</f>
        <v>0</v>
      </c>
      <c r="H547" s="6">
        <f t="shared" si="894"/>
        <v>60392.992940000004</v>
      </c>
      <c r="I547" s="6">
        <f t="shared" ref="I547" si="895">I556+I552+I548+I554+I558</f>
        <v>10000</v>
      </c>
      <c r="J547" s="6">
        <f t="shared" ref="J547" si="896">J556+J552+J548+J554+J558</f>
        <v>0</v>
      </c>
      <c r="K547" s="6">
        <f t="shared" ref="K547" si="897">K556+K552+K548+K554+K558</f>
        <v>10000</v>
      </c>
      <c r="L547" s="6"/>
      <c r="M547" s="6">
        <f t="shared" ref="M547" si="898">M556+M552+M548+M554+M558</f>
        <v>0</v>
      </c>
      <c r="N547" s="6">
        <f t="shared" ref="N547" si="899">N556+N552+N548+N554+N558</f>
        <v>0</v>
      </c>
    </row>
    <row r="548" spans="1:14" ht="31.5" outlineLevel="4" x14ac:dyDescent="0.2">
      <c r="A548" s="43" t="s">
        <v>482</v>
      </c>
      <c r="B548" s="43" t="s">
        <v>548</v>
      </c>
      <c r="C548" s="163" t="s">
        <v>608</v>
      </c>
      <c r="D548" s="163"/>
      <c r="E548" s="170" t="s">
        <v>903</v>
      </c>
      <c r="F548" s="6">
        <f>F549</f>
        <v>28000</v>
      </c>
      <c r="G548" s="6">
        <f t="shared" ref="G548:H548" si="900">G549</f>
        <v>0</v>
      </c>
      <c r="H548" s="6">
        <f t="shared" si="900"/>
        <v>28000</v>
      </c>
      <c r="I548" s="6">
        <f t="shared" ref="I548" si="901">I549</f>
        <v>10000</v>
      </c>
      <c r="J548" s="6">
        <f t="shared" ref="J548" si="902">J549</f>
        <v>0</v>
      </c>
      <c r="K548" s="6">
        <f t="shared" ref="K548" si="903">K549</f>
        <v>10000</v>
      </c>
      <c r="L548" s="6"/>
      <c r="M548" s="6">
        <f t="shared" ref="M548" si="904">M549</f>
        <v>0</v>
      </c>
      <c r="N548" s="6">
        <f t="shared" ref="N548" si="905">N549</f>
        <v>0</v>
      </c>
    </row>
    <row r="549" spans="1:14" ht="15.75" outlineLevel="4" x14ac:dyDescent="0.2">
      <c r="A549" s="44" t="s">
        <v>482</v>
      </c>
      <c r="B549" s="44" t="s">
        <v>548</v>
      </c>
      <c r="C549" s="44" t="s">
        <v>608</v>
      </c>
      <c r="D549" s="44" t="s">
        <v>109</v>
      </c>
      <c r="E549" s="11" t="s">
        <v>110</v>
      </c>
      <c r="F549" s="7">
        <f>F551</f>
        <v>28000</v>
      </c>
      <c r="G549" s="7">
        <f t="shared" ref="G549:H549" si="906">G551</f>
        <v>0</v>
      </c>
      <c r="H549" s="7">
        <f t="shared" si="906"/>
        <v>28000</v>
      </c>
      <c r="I549" s="7">
        <f t="shared" ref="I549:K549" si="907">I551</f>
        <v>10000</v>
      </c>
      <c r="J549" s="7">
        <f t="shared" si="907"/>
        <v>0</v>
      </c>
      <c r="K549" s="7">
        <f t="shared" si="907"/>
        <v>10000</v>
      </c>
      <c r="L549" s="7"/>
      <c r="M549" s="7">
        <f t="shared" ref="M549:N549" si="908">M551</f>
        <v>0</v>
      </c>
      <c r="N549" s="7">
        <f t="shared" si="908"/>
        <v>0</v>
      </c>
    </row>
    <row r="550" spans="1:14" ht="15.75" outlineLevel="4" x14ac:dyDescent="0.2">
      <c r="A550" s="44"/>
      <c r="B550" s="44"/>
      <c r="C550" s="44"/>
      <c r="D550" s="44"/>
      <c r="E550" s="141" t="s">
        <v>438</v>
      </c>
      <c r="F550" s="6"/>
      <c r="G550" s="6"/>
      <c r="H550" s="6"/>
      <c r="I550" s="6"/>
      <c r="J550" s="6"/>
      <c r="K550" s="6"/>
      <c r="L550" s="6"/>
      <c r="M550" s="6"/>
      <c r="N550" s="6"/>
    </row>
    <row r="551" spans="1:14" ht="31.5" outlineLevel="4" x14ac:dyDescent="0.2">
      <c r="A551" s="44"/>
      <c r="B551" s="44"/>
      <c r="C551" s="44"/>
      <c r="D551" s="44"/>
      <c r="E551" s="170" t="s">
        <v>903</v>
      </c>
      <c r="F551" s="7">
        <v>28000</v>
      </c>
      <c r="G551" s="7"/>
      <c r="H551" s="7">
        <f>SUM(F551:G551)</f>
        <v>28000</v>
      </c>
      <c r="I551" s="7">
        <v>10000</v>
      </c>
      <c r="J551" s="7"/>
      <c r="K551" s="7">
        <f>SUM(I551:J551)</f>
        <v>10000</v>
      </c>
      <c r="L551" s="6"/>
      <c r="M551" s="7"/>
      <c r="N551" s="7">
        <f>SUM(L551:M551)</f>
        <v>0</v>
      </c>
    </row>
    <row r="552" spans="1:14" ht="38.25" customHeight="1" outlineLevel="4" x14ac:dyDescent="0.2">
      <c r="A552" s="43" t="s">
        <v>482</v>
      </c>
      <c r="B552" s="43" t="s">
        <v>548</v>
      </c>
      <c r="C552" s="43" t="s">
        <v>450</v>
      </c>
      <c r="D552" s="43"/>
      <c r="E552" s="10" t="s">
        <v>728</v>
      </c>
      <c r="F552" s="6">
        <f>F553</f>
        <v>2277.1029400000002</v>
      </c>
      <c r="G552" s="6">
        <f t="shared" ref="G552:H552" si="909">G553</f>
        <v>0</v>
      </c>
      <c r="H552" s="6">
        <f t="shared" si="909"/>
        <v>2277.1029400000002</v>
      </c>
      <c r="I552" s="6"/>
      <c r="J552" s="6">
        <f t="shared" ref="J552" si="910">J553</f>
        <v>0</v>
      </c>
      <c r="K552" s="6">
        <f t="shared" ref="K552" si="911">K553</f>
        <v>0</v>
      </c>
      <c r="L552" s="6"/>
      <c r="M552" s="6">
        <f t="shared" ref="M552" si="912">M553</f>
        <v>0</v>
      </c>
      <c r="N552" s="6">
        <f t="shared" ref="N552" si="913">N553</f>
        <v>0</v>
      </c>
    </row>
    <row r="553" spans="1:14" ht="31.5" outlineLevel="4" x14ac:dyDescent="0.2">
      <c r="A553" s="44" t="s">
        <v>482</v>
      </c>
      <c r="B553" s="44" t="s">
        <v>548</v>
      </c>
      <c r="C553" s="44" t="s">
        <v>450</v>
      </c>
      <c r="D553" s="44" t="s">
        <v>65</v>
      </c>
      <c r="E553" s="11" t="s">
        <v>66</v>
      </c>
      <c r="F553" s="7">
        <v>2277.1029400000002</v>
      </c>
      <c r="G553" s="7"/>
      <c r="H553" s="7">
        <f>SUM(F553:G553)</f>
        <v>2277.1029400000002</v>
      </c>
      <c r="I553" s="6"/>
      <c r="J553" s="7"/>
      <c r="K553" s="7">
        <f>SUM(I553:J553)</f>
        <v>0</v>
      </c>
      <c r="L553" s="6"/>
      <c r="M553" s="7"/>
      <c r="N553" s="7">
        <f>SUM(L553:M553)</f>
        <v>0</v>
      </c>
    </row>
    <row r="554" spans="1:14" ht="38.25" customHeight="1" outlineLevel="4" x14ac:dyDescent="0.2">
      <c r="A554" s="43" t="s">
        <v>482</v>
      </c>
      <c r="B554" s="43" t="s">
        <v>548</v>
      </c>
      <c r="C554" s="43" t="s">
        <v>450</v>
      </c>
      <c r="D554" s="43"/>
      <c r="E554" s="10" t="s">
        <v>741</v>
      </c>
      <c r="F554" s="6">
        <f>F555</f>
        <v>3000</v>
      </c>
      <c r="G554" s="6">
        <f t="shared" ref="G554:H554" si="914">G555</f>
        <v>0</v>
      </c>
      <c r="H554" s="6">
        <f t="shared" si="914"/>
        <v>3000</v>
      </c>
      <c r="I554" s="6"/>
      <c r="J554" s="6">
        <f t="shared" ref="J554" si="915">J555</f>
        <v>0</v>
      </c>
      <c r="K554" s="6">
        <f t="shared" ref="K554" si="916">K555</f>
        <v>0</v>
      </c>
      <c r="L554" s="6"/>
      <c r="M554" s="6">
        <f t="shared" ref="M554" si="917">M555</f>
        <v>0</v>
      </c>
      <c r="N554" s="6">
        <f t="shared" ref="N554" si="918">N555</f>
        <v>0</v>
      </c>
    </row>
    <row r="555" spans="1:14" ht="31.5" outlineLevel="4" x14ac:dyDescent="0.2">
      <c r="A555" s="44" t="s">
        <v>482</v>
      </c>
      <c r="B555" s="44" t="s">
        <v>548</v>
      </c>
      <c r="C555" s="44" t="s">
        <v>450</v>
      </c>
      <c r="D555" s="44" t="s">
        <v>65</v>
      </c>
      <c r="E555" s="11" t="s">
        <v>66</v>
      </c>
      <c r="F555" s="7">
        <v>3000</v>
      </c>
      <c r="G555" s="7"/>
      <c r="H555" s="7">
        <f>SUM(F555:G555)</f>
        <v>3000</v>
      </c>
      <c r="I555" s="6"/>
      <c r="J555" s="7"/>
      <c r="K555" s="7">
        <f>SUM(I555:J555)</f>
        <v>0</v>
      </c>
      <c r="L555" s="6"/>
      <c r="M555" s="7"/>
      <c r="N555" s="7">
        <f>SUM(L555:M555)</f>
        <v>0</v>
      </c>
    </row>
    <row r="556" spans="1:14" ht="31.5" outlineLevel="5" x14ac:dyDescent="0.2">
      <c r="A556" s="43" t="s">
        <v>482</v>
      </c>
      <c r="B556" s="43" t="s">
        <v>548</v>
      </c>
      <c r="C556" s="43" t="s">
        <v>266</v>
      </c>
      <c r="D556" s="43"/>
      <c r="E556" s="10" t="s">
        <v>420</v>
      </c>
      <c r="F556" s="6">
        <f>F557</f>
        <v>8134.7669999999998</v>
      </c>
      <c r="G556" s="6">
        <f t="shared" ref="G556:H556" si="919">G557</f>
        <v>0</v>
      </c>
      <c r="H556" s="6">
        <f t="shared" si="919"/>
        <v>8134.7669999999998</v>
      </c>
      <c r="I556" s="6"/>
      <c r="J556" s="6">
        <f t="shared" ref="J556" si="920">J557</f>
        <v>0</v>
      </c>
      <c r="K556" s="6">
        <f t="shared" ref="K556" si="921">K557</f>
        <v>0</v>
      </c>
      <c r="L556" s="6"/>
      <c r="M556" s="6">
        <f t="shared" ref="M556" si="922">M557</f>
        <v>0</v>
      </c>
      <c r="N556" s="6">
        <f t="shared" ref="N556" si="923">N557</f>
        <v>0</v>
      </c>
    </row>
    <row r="557" spans="1:14" ht="31.5" outlineLevel="7" x14ac:dyDescent="0.2">
      <c r="A557" s="44" t="s">
        <v>482</v>
      </c>
      <c r="B557" s="44" t="s">
        <v>548</v>
      </c>
      <c r="C557" s="44" t="s">
        <v>266</v>
      </c>
      <c r="D557" s="44" t="s">
        <v>65</v>
      </c>
      <c r="E557" s="11" t="s">
        <v>66</v>
      </c>
      <c r="F557" s="8">
        <v>8134.7669999999998</v>
      </c>
      <c r="G557" s="8"/>
      <c r="H557" s="8">
        <f>SUM(F557:G557)</f>
        <v>8134.7669999999998</v>
      </c>
      <c r="I557" s="7"/>
      <c r="J557" s="7"/>
      <c r="K557" s="7">
        <f>SUM(I557:J557)</f>
        <v>0</v>
      </c>
      <c r="L557" s="7"/>
      <c r="M557" s="7"/>
      <c r="N557" s="7">
        <f>SUM(L557:M557)</f>
        <v>0</v>
      </c>
    </row>
    <row r="558" spans="1:14" ht="31.5" outlineLevel="5" x14ac:dyDescent="0.2">
      <c r="A558" s="43" t="s">
        <v>482</v>
      </c>
      <c r="B558" s="43" t="s">
        <v>548</v>
      </c>
      <c r="C558" s="43" t="s">
        <v>266</v>
      </c>
      <c r="D558" s="43"/>
      <c r="E558" s="10" t="s">
        <v>742</v>
      </c>
      <c r="F558" s="6">
        <f>F559</f>
        <v>18981.123</v>
      </c>
      <c r="G558" s="6">
        <f t="shared" ref="G558:H558" si="924">G559</f>
        <v>0</v>
      </c>
      <c r="H558" s="6">
        <f t="shared" si="924"/>
        <v>18981.123</v>
      </c>
      <c r="I558" s="6"/>
      <c r="J558" s="6">
        <f t="shared" ref="J558" si="925">J559</f>
        <v>0</v>
      </c>
      <c r="K558" s="6">
        <f t="shared" ref="K558" si="926">K559</f>
        <v>0</v>
      </c>
      <c r="L558" s="6"/>
      <c r="M558" s="6">
        <f t="shared" ref="M558" si="927">M559</f>
        <v>0</v>
      </c>
      <c r="N558" s="6">
        <f t="shared" ref="N558" si="928">N559</f>
        <v>0</v>
      </c>
    </row>
    <row r="559" spans="1:14" ht="31.5" outlineLevel="7" x14ac:dyDescent="0.2">
      <c r="A559" s="44" t="s">
        <v>482</v>
      </c>
      <c r="B559" s="44" t="s">
        <v>548</v>
      </c>
      <c r="C559" s="44" t="s">
        <v>266</v>
      </c>
      <c r="D559" s="44" t="s">
        <v>65</v>
      </c>
      <c r="E559" s="11" t="s">
        <v>66</v>
      </c>
      <c r="F559" s="8">
        <v>18981.123</v>
      </c>
      <c r="G559" s="8"/>
      <c r="H559" s="8">
        <f>SUM(F559:G559)</f>
        <v>18981.123</v>
      </c>
      <c r="I559" s="7"/>
      <c r="J559" s="7"/>
      <c r="K559" s="7">
        <f>SUM(I559:J559)</f>
        <v>0</v>
      </c>
      <c r="L559" s="7"/>
      <c r="M559" s="7"/>
      <c r="N559" s="7">
        <f>SUM(L559:M559)</f>
        <v>0</v>
      </c>
    </row>
    <row r="560" spans="1:14" ht="15.75" outlineLevel="7" x14ac:dyDescent="0.2">
      <c r="A560" s="44"/>
      <c r="B560" s="44"/>
      <c r="C560" s="44"/>
      <c r="D560" s="44"/>
      <c r="E560" s="11"/>
      <c r="F560" s="7"/>
      <c r="G560" s="7"/>
      <c r="H560" s="7"/>
      <c r="I560" s="7"/>
      <c r="J560" s="7"/>
      <c r="K560" s="7"/>
      <c r="L560" s="191"/>
      <c r="M560" s="7"/>
      <c r="N560" s="7"/>
    </row>
    <row r="561" spans="1:14" ht="31.5" x14ac:dyDescent="0.2">
      <c r="A561" s="43" t="s">
        <v>550</v>
      </c>
      <c r="B561" s="43"/>
      <c r="C561" s="43"/>
      <c r="D561" s="43"/>
      <c r="E561" s="10" t="s">
        <v>551</v>
      </c>
      <c r="F561" s="6">
        <f>F563+F571+F579+F586</f>
        <v>16782.7</v>
      </c>
      <c r="G561" s="6">
        <f t="shared" ref="G561:H561" si="929">G563+G571+G579+G586</f>
        <v>0</v>
      </c>
      <c r="H561" s="6">
        <f t="shared" si="929"/>
        <v>16782.7</v>
      </c>
      <c r="I561" s="6">
        <f>I563+I571+I579+I586</f>
        <v>17337</v>
      </c>
      <c r="J561" s="6">
        <f t="shared" ref="J561:K561" si="930">J563+J571+J579+J586</f>
        <v>0</v>
      </c>
      <c r="K561" s="6">
        <f t="shared" si="930"/>
        <v>17337</v>
      </c>
      <c r="L561" s="6">
        <f>L563+L571+L579+L586</f>
        <v>19783.900000000001</v>
      </c>
      <c r="M561" s="6">
        <f t="shared" ref="M561:N561" si="931">M563+M571+M579+M586</f>
        <v>0</v>
      </c>
      <c r="N561" s="6">
        <f t="shared" si="931"/>
        <v>19783.900000000001</v>
      </c>
    </row>
    <row r="562" spans="1:14" ht="15.75" x14ac:dyDescent="0.2">
      <c r="A562" s="43" t="s">
        <v>550</v>
      </c>
      <c r="B562" s="43" t="s">
        <v>468</v>
      </c>
      <c r="C562" s="43"/>
      <c r="D562" s="43"/>
      <c r="E562" s="51" t="s">
        <v>469</v>
      </c>
      <c r="F562" s="6">
        <f>F563+F571</f>
        <v>14913.800000000001</v>
      </c>
      <c r="G562" s="6">
        <f t="shared" ref="G562:H562" si="932">G563+G571</f>
        <v>0</v>
      </c>
      <c r="H562" s="6">
        <f t="shared" si="932"/>
        <v>14913.800000000001</v>
      </c>
      <c r="I562" s="6">
        <f>I563+I571</f>
        <v>15468.1</v>
      </c>
      <c r="J562" s="6">
        <f t="shared" ref="J562" si="933">J563+J571</f>
        <v>0</v>
      </c>
      <c r="K562" s="6">
        <f t="shared" ref="K562" si="934">K563+K571</f>
        <v>15468.1</v>
      </c>
      <c r="L562" s="6">
        <f>L563+L571</f>
        <v>17915</v>
      </c>
      <c r="M562" s="6">
        <f t="shared" ref="M562" si="935">M563+M571</f>
        <v>0</v>
      </c>
      <c r="N562" s="6">
        <f t="shared" ref="N562" si="936">N563+N571</f>
        <v>17915</v>
      </c>
    </row>
    <row r="563" spans="1:14" ht="30.75" customHeight="1" outlineLevel="1" x14ac:dyDescent="0.2">
      <c r="A563" s="43" t="s">
        <v>550</v>
      </c>
      <c r="B563" s="43" t="s">
        <v>486</v>
      </c>
      <c r="C563" s="43"/>
      <c r="D563" s="43"/>
      <c r="E563" s="10" t="s">
        <v>487</v>
      </c>
      <c r="F563" s="6">
        <f t="shared" ref="F563:N566" si="937">F564</f>
        <v>14836.7</v>
      </c>
      <c r="G563" s="6">
        <f t="shared" si="937"/>
        <v>0</v>
      </c>
      <c r="H563" s="6">
        <f t="shared" si="937"/>
        <v>14836.7</v>
      </c>
      <c r="I563" s="6">
        <f t="shared" ref="I563:I566" si="938">I564</f>
        <v>15391</v>
      </c>
      <c r="J563" s="6">
        <f t="shared" si="937"/>
        <v>0</v>
      </c>
      <c r="K563" s="6">
        <f t="shared" si="937"/>
        <v>15391</v>
      </c>
      <c r="L563" s="6">
        <f t="shared" ref="L563:L566" si="939">L564</f>
        <v>17837.900000000001</v>
      </c>
      <c r="M563" s="6">
        <f t="shared" si="937"/>
        <v>0</v>
      </c>
      <c r="N563" s="6">
        <f t="shared" si="937"/>
        <v>17837.900000000001</v>
      </c>
    </row>
    <row r="564" spans="1:14" ht="31.5" outlineLevel="2" x14ac:dyDescent="0.2">
      <c r="A564" s="43" t="s">
        <v>550</v>
      </c>
      <c r="B564" s="43" t="s">
        <v>486</v>
      </c>
      <c r="C564" s="43" t="s">
        <v>131</v>
      </c>
      <c r="D564" s="43"/>
      <c r="E564" s="10" t="s">
        <v>132</v>
      </c>
      <c r="F564" s="6">
        <f t="shared" si="937"/>
        <v>14836.7</v>
      </c>
      <c r="G564" s="6">
        <f t="shared" si="937"/>
        <v>0</v>
      </c>
      <c r="H564" s="6">
        <f t="shared" si="937"/>
        <v>14836.7</v>
      </c>
      <c r="I564" s="6">
        <f t="shared" si="938"/>
        <v>15391</v>
      </c>
      <c r="J564" s="6">
        <f t="shared" si="937"/>
        <v>0</v>
      </c>
      <c r="K564" s="6">
        <f t="shared" si="937"/>
        <v>15391</v>
      </c>
      <c r="L564" s="6">
        <f t="shared" si="939"/>
        <v>17837.900000000001</v>
      </c>
      <c r="M564" s="6">
        <f t="shared" si="937"/>
        <v>0</v>
      </c>
      <c r="N564" s="6">
        <f t="shared" si="937"/>
        <v>17837.900000000001</v>
      </c>
    </row>
    <row r="565" spans="1:14" ht="31.5" outlineLevel="3" x14ac:dyDescent="0.2">
      <c r="A565" s="43" t="s">
        <v>550</v>
      </c>
      <c r="B565" s="43" t="s">
        <v>486</v>
      </c>
      <c r="C565" s="43" t="s">
        <v>144</v>
      </c>
      <c r="D565" s="43"/>
      <c r="E565" s="10" t="s">
        <v>145</v>
      </c>
      <c r="F565" s="6">
        <f t="shared" si="937"/>
        <v>14836.7</v>
      </c>
      <c r="G565" s="6">
        <f t="shared" si="937"/>
        <v>0</v>
      </c>
      <c r="H565" s="6">
        <f t="shared" si="937"/>
        <v>14836.7</v>
      </c>
      <c r="I565" s="6">
        <f t="shared" si="938"/>
        <v>15391</v>
      </c>
      <c r="J565" s="6">
        <f t="shared" si="937"/>
        <v>0</v>
      </c>
      <c r="K565" s="6">
        <f t="shared" si="937"/>
        <v>15391</v>
      </c>
      <c r="L565" s="6">
        <f t="shared" si="939"/>
        <v>17837.900000000001</v>
      </c>
      <c r="M565" s="6">
        <f t="shared" si="937"/>
        <v>0</v>
      </c>
      <c r="N565" s="6">
        <f t="shared" si="937"/>
        <v>17837.900000000001</v>
      </c>
    </row>
    <row r="566" spans="1:14" ht="31.5" outlineLevel="4" x14ac:dyDescent="0.2">
      <c r="A566" s="43" t="s">
        <v>550</v>
      </c>
      <c r="B566" s="43" t="s">
        <v>486</v>
      </c>
      <c r="C566" s="43" t="s">
        <v>212</v>
      </c>
      <c r="D566" s="43"/>
      <c r="E566" s="10" t="s">
        <v>35</v>
      </c>
      <c r="F566" s="6">
        <f t="shared" si="937"/>
        <v>14836.7</v>
      </c>
      <c r="G566" s="6">
        <f t="shared" si="937"/>
        <v>0</v>
      </c>
      <c r="H566" s="6">
        <f t="shared" si="937"/>
        <v>14836.7</v>
      </c>
      <c r="I566" s="6">
        <f t="shared" si="938"/>
        <v>15391</v>
      </c>
      <c r="J566" s="6">
        <f t="shared" si="937"/>
        <v>0</v>
      </c>
      <c r="K566" s="6">
        <f t="shared" si="937"/>
        <v>15391</v>
      </c>
      <c r="L566" s="6">
        <f t="shared" si="939"/>
        <v>17837.900000000001</v>
      </c>
      <c r="M566" s="6">
        <f t="shared" si="937"/>
        <v>0</v>
      </c>
      <c r="N566" s="6">
        <f t="shared" si="937"/>
        <v>17837.900000000001</v>
      </c>
    </row>
    <row r="567" spans="1:14" ht="15.75" outlineLevel="5" x14ac:dyDescent="0.2">
      <c r="A567" s="43" t="s">
        <v>550</v>
      </c>
      <c r="B567" s="43" t="s">
        <v>486</v>
      </c>
      <c r="C567" s="43" t="s">
        <v>267</v>
      </c>
      <c r="D567" s="43"/>
      <c r="E567" s="10" t="s">
        <v>37</v>
      </c>
      <c r="F567" s="6">
        <f>F568+F569+F570</f>
        <v>14836.7</v>
      </c>
      <c r="G567" s="6">
        <f t="shared" ref="G567:H567" si="940">G568+G569+G570</f>
        <v>0</v>
      </c>
      <c r="H567" s="6">
        <f t="shared" si="940"/>
        <v>14836.7</v>
      </c>
      <c r="I567" s="6">
        <f t="shared" ref="I567:L567" si="941">I568+I569+I570</f>
        <v>15391</v>
      </c>
      <c r="J567" s="6">
        <f t="shared" ref="J567" si="942">J568+J569+J570</f>
        <v>0</v>
      </c>
      <c r="K567" s="6">
        <f t="shared" ref="K567" si="943">K568+K569+K570</f>
        <v>15391</v>
      </c>
      <c r="L567" s="6">
        <f t="shared" si="941"/>
        <v>17837.900000000001</v>
      </c>
      <c r="M567" s="6">
        <f t="shared" ref="M567" si="944">M568+M569+M570</f>
        <v>0</v>
      </c>
      <c r="N567" s="6">
        <f t="shared" ref="N567" si="945">N568+N569+N570</f>
        <v>17837.900000000001</v>
      </c>
    </row>
    <row r="568" spans="1:14" ht="47.25" outlineLevel="7" x14ac:dyDescent="0.2">
      <c r="A568" s="44" t="s">
        <v>550</v>
      </c>
      <c r="B568" s="44" t="s">
        <v>486</v>
      </c>
      <c r="C568" s="44" t="s">
        <v>267</v>
      </c>
      <c r="D568" s="44" t="s">
        <v>4</v>
      </c>
      <c r="E568" s="11" t="s">
        <v>5</v>
      </c>
      <c r="F568" s="7">
        <v>13847.6</v>
      </c>
      <c r="G568" s="7"/>
      <c r="H568" s="7">
        <f>SUM(F568:G568)</f>
        <v>13847.6</v>
      </c>
      <c r="I568" s="7">
        <v>14401.9</v>
      </c>
      <c r="J568" s="7"/>
      <c r="K568" s="7">
        <f>SUM(I568:J568)</f>
        <v>14401.9</v>
      </c>
      <c r="L568" s="7">
        <v>16848.8</v>
      </c>
      <c r="M568" s="7"/>
      <c r="N568" s="7">
        <f>SUM(L568:M568)</f>
        <v>16848.8</v>
      </c>
    </row>
    <row r="569" spans="1:14" ht="15.75" outlineLevel="7" x14ac:dyDescent="0.2">
      <c r="A569" s="44" t="s">
        <v>550</v>
      </c>
      <c r="B569" s="44" t="s">
        <v>486</v>
      </c>
      <c r="C569" s="44" t="s">
        <v>267</v>
      </c>
      <c r="D569" s="44" t="s">
        <v>7</v>
      </c>
      <c r="E569" s="11" t="s">
        <v>8</v>
      </c>
      <c r="F569" s="7">
        <v>986.9</v>
      </c>
      <c r="G569" s="7"/>
      <c r="H569" s="7">
        <f>SUM(F569:G569)</f>
        <v>986.9</v>
      </c>
      <c r="I569" s="7">
        <v>986.9</v>
      </c>
      <c r="J569" s="7"/>
      <c r="K569" s="7">
        <f>SUM(I569:J569)</f>
        <v>986.9</v>
      </c>
      <c r="L569" s="7">
        <v>986.9</v>
      </c>
      <c r="M569" s="7"/>
      <c r="N569" s="7">
        <f>SUM(L569:M569)</f>
        <v>986.9</v>
      </c>
    </row>
    <row r="570" spans="1:14" ht="15.75" outlineLevel="7" x14ac:dyDescent="0.2">
      <c r="A570" s="44" t="s">
        <v>550</v>
      </c>
      <c r="B570" s="44" t="s">
        <v>486</v>
      </c>
      <c r="C570" s="44" t="s">
        <v>267</v>
      </c>
      <c r="D570" s="44" t="s">
        <v>15</v>
      </c>
      <c r="E570" s="11" t="s">
        <v>16</v>
      </c>
      <c r="F570" s="7">
        <v>2.2000000000000002</v>
      </c>
      <c r="G570" s="7"/>
      <c r="H570" s="7">
        <f>SUM(F570:G570)</f>
        <v>2.2000000000000002</v>
      </c>
      <c r="I570" s="7">
        <v>2.2000000000000002</v>
      </c>
      <c r="J570" s="7"/>
      <c r="K570" s="7">
        <f>SUM(I570:J570)</f>
        <v>2.2000000000000002</v>
      </c>
      <c r="L570" s="7">
        <v>2.2000000000000002</v>
      </c>
      <c r="M570" s="7"/>
      <c r="N570" s="7">
        <f>SUM(L570:M570)</f>
        <v>2.2000000000000002</v>
      </c>
    </row>
    <row r="571" spans="1:14" ht="15.75" outlineLevel="1" x14ac:dyDescent="0.2">
      <c r="A571" s="43" t="s">
        <v>550</v>
      </c>
      <c r="B571" s="43" t="s">
        <v>472</v>
      </c>
      <c r="C571" s="43"/>
      <c r="D571" s="43"/>
      <c r="E571" s="10" t="s">
        <v>473</v>
      </c>
      <c r="F571" s="6">
        <f t="shared" ref="F571:N574" si="946">F572</f>
        <v>77.099999999999994</v>
      </c>
      <c r="G571" s="6">
        <f t="shared" si="946"/>
        <v>0</v>
      </c>
      <c r="H571" s="6">
        <f t="shared" si="946"/>
        <v>77.099999999999994</v>
      </c>
      <c r="I571" s="6">
        <f t="shared" ref="I571:I574" si="947">I572</f>
        <v>77.099999999999994</v>
      </c>
      <c r="J571" s="6">
        <f t="shared" si="946"/>
        <v>0</v>
      </c>
      <c r="K571" s="6">
        <f t="shared" si="946"/>
        <v>77.099999999999994</v>
      </c>
      <c r="L571" s="6">
        <f t="shared" ref="L571:L574" si="948">L572</f>
        <v>77.099999999999994</v>
      </c>
      <c r="M571" s="6">
        <f t="shared" si="946"/>
        <v>0</v>
      </c>
      <c r="N571" s="6">
        <f t="shared" si="946"/>
        <v>77.099999999999994</v>
      </c>
    </row>
    <row r="572" spans="1:14" ht="31.5" outlineLevel="2" x14ac:dyDescent="0.2">
      <c r="A572" s="43" t="s">
        <v>550</v>
      </c>
      <c r="B572" s="43" t="s">
        <v>472</v>
      </c>
      <c r="C572" s="43" t="s">
        <v>30</v>
      </c>
      <c r="D572" s="43"/>
      <c r="E572" s="10" t="s">
        <v>31</v>
      </c>
      <c r="F572" s="6">
        <f t="shared" si="946"/>
        <v>77.099999999999994</v>
      </c>
      <c r="G572" s="6">
        <f t="shared" si="946"/>
        <v>0</v>
      </c>
      <c r="H572" s="6">
        <f t="shared" si="946"/>
        <v>77.099999999999994</v>
      </c>
      <c r="I572" s="6">
        <f t="shared" si="947"/>
        <v>77.099999999999994</v>
      </c>
      <c r="J572" s="6">
        <f t="shared" si="946"/>
        <v>0</v>
      </c>
      <c r="K572" s="6">
        <f t="shared" si="946"/>
        <v>77.099999999999994</v>
      </c>
      <c r="L572" s="6">
        <f t="shared" si="948"/>
        <v>77.099999999999994</v>
      </c>
      <c r="M572" s="6">
        <f t="shared" si="946"/>
        <v>0</v>
      </c>
      <c r="N572" s="6">
        <f t="shared" si="946"/>
        <v>77.099999999999994</v>
      </c>
    </row>
    <row r="573" spans="1:14" ht="15.75" outlineLevel="3" x14ac:dyDescent="0.2">
      <c r="A573" s="43" t="s">
        <v>550</v>
      </c>
      <c r="B573" s="43" t="s">
        <v>472</v>
      </c>
      <c r="C573" s="43" t="s">
        <v>71</v>
      </c>
      <c r="D573" s="43"/>
      <c r="E573" s="10" t="s">
        <v>72</v>
      </c>
      <c r="F573" s="6">
        <f t="shared" si="946"/>
        <v>77.099999999999994</v>
      </c>
      <c r="G573" s="6">
        <f t="shared" si="946"/>
        <v>0</v>
      </c>
      <c r="H573" s="6">
        <f t="shared" si="946"/>
        <v>77.099999999999994</v>
      </c>
      <c r="I573" s="6">
        <f t="shared" si="947"/>
        <v>77.099999999999994</v>
      </c>
      <c r="J573" s="6">
        <f t="shared" si="946"/>
        <v>0</v>
      </c>
      <c r="K573" s="6">
        <f t="shared" si="946"/>
        <v>77.099999999999994</v>
      </c>
      <c r="L573" s="6">
        <f t="shared" si="948"/>
        <v>77.099999999999994</v>
      </c>
      <c r="M573" s="6">
        <f t="shared" si="946"/>
        <v>0</v>
      </c>
      <c r="N573" s="6">
        <f t="shared" si="946"/>
        <v>77.099999999999994</v>
      </c>
    </row>
    <row r="574" spans="1:14" ht="30.75" customHeight="1" outlineLevel="4" x14ac:dyDescent="0.2">
      <c r="A574" s="43" t="s">
        <v>550</v>
      </c>
      <c r="B574" s="43" t="s">
        <v>472</v>
      </c>
      <c r="C574" s="43" t="s">
        <v>73</v>
      </c>
      <c r="D574" s="43"/>
      <c r="E574" s="10" t="s">
        <v>74</v>
      </c>
      <c r="F574" s="6">
        <f t="shared" si="946"/>
        <v>77.099999999999994</v>
      </c>
      <c r="G574" s="6">
        <f t="shared" si="946"/>
        <v>0</v>
      </c>
      <c r="H574" s="6">
        <f t="shared" si="946"/>
        <v>77.099999999999994</v>
      </c>
      <c r="I574" s="6">
        <f t="shared" si="947"/>
        <v>77.099999999999994</v>
      </c>
      <c r="J574" s="6">
        <f t="shared" si="946"/>
        <v>0</v>
      </c>
      <c r="K574" s="6">
        <f t="shared" si="946"/>
        <v>77.099999999999994</v>
      </c>
      <c r="L574" s="6">
        <f t="shared" si="948"/>
        <v>77.099999999999994</v>
      </c>
      <c r="M574" s="6">
        <f t="shared" si="946"/>
        <v>0</v>
      </c>
      <c r="N574" s="6">
        <f t="shared" si="946"/>
        <v>77.099999999999994</v>
      </c>
    </row>
    <row r="575" spans="1:14" ht="15.75" outlineLevel="5" x14ac:dyDescent="0.2">
      <c r="A575" s="43" t="s">
        <v>550</v>
      </c>
      <c r="B575" s="43" t="s">
        <v>472</v>
      </c>
      <c r="C575" s="43" t="s">
        <v>75</v>
      </c>
      <c r="D575" s="43"/>
      <c r="E575" s="10" t="s">
        <v>76</v>
      </c>
      <c r="F575" s="6">
        <f t="shared" ref="F575:L575" si="949">F576+F577</f>
        <v>77.099999999999994</v>
      </c>
      <c r="G575" s="6">
        <f t="shared" ref="G575:H575" si="950">G576+G577</f>
        <v>0</v>
      </c>
      <c r="H575" s="6">
        <f t="shared" si="950"/>
        <v>77.099999999999994</v>
      </c>
      <c r="I575" s="6">
        <f t="shared" si="949"/>
        <v>77.099999999999994</v>
      </c>
      <c r="J575" s="6">
        <f t="shared" si="949"/>
        <v>0</v>
      </c>
      <c r="K575" s="6">
        <f t="shared" si="949"/>
        <v>77.099999999999994</v>
      </c>
      <c r="L575" s="6">
        <f t="shared" si="949"/>
        <v>77.099999999999994</v>
      </c>
      <c r="M575" s="6">
        <f t="shared" ref="M575:N575" si="951">M576+M577</f>
        <v>0</v>
      </c>
      <c r="N575" s="6">
        <f t="shared" si="951"/>
        <v>77.099999999999994</v>
      </c>
    </row>
    <row r="576" spans="1:14" ht="47.25" outlineLevel="7" x14ac:dyDescent="0.2">
      <c r="A576" s="44" t="s">
        <v>550</v>
      </c>
      <c r="B576" s="44" t="s">
        <v>472</v>
      </c>
      <c r="C576" s="44" t="s">
        <v>75</v>
      </c>
      <c r="D576" s="44" t="s">
        <v>4</v>
      </c>
      <c r="E576" s="11" t="s">
        <v>5</v>
      </c>
      <c r="F576" s="7">
        <v>19.5</v>
      </c>
      <c r="G576" s="7"/>
      <c r="H576" s="7">
        <f>SUM(F576:G576)</f>
        <v>19.5</v>
      </c>
      <c r="I576" s="7">
        <v>19.5</v>
      </c>
      <c r="J576" s="7"/>
      <c r="K576" s="7">
        <f>SUM(I576:J576)</f>
        <v>19.5</v>
      </c>
      <c r="L576" s="7">
        <v>19.5</v>
      </c>
      <c r="M576" s="7"/>
      <c r="N576" s="7">
        <f>SUM(L576:M576)</f>
        <v>19.5</v>
      </c>
    </row>
    <row r="577" spans="1:14" ht="15.75" outlineLevel="7" x14ac:dyDescent="0.2">
      <c r="A577" s="44" t="s">
        <v>550</v>
      </c>
      <c r="B577" s="44" t="s">
        <v>472</v>
      </c>
      <c r="C577" s="44" t="s">
        <v>75</v>
      </c>
      <c r="D577" s="44" t="s">
        <v>7</v>
      </c>
      <c r="E577" s="11" t="s">
        <v>8</v>
      </c>
      <c r="F577" s="7">
        <v>57.6</v>
      </c>
      <c r="G577" s="7"/>
      <c r="H577" s="7">
        <f>SUM(F577:G577)</f>
        <v>57.6</v>
      </c>
      <c r="I577" s="7">
        <v>57.6</v>
      </c>
      <c r="J577" s="7"/>
      <c r="K577" s="7">
        <f>SUM(I577:J577)</f>
        <v>57.6</v>
      </c>
      <c r="L577" s="7">
        <v>57.6</v>
      </c>
      <c r="M577" s="7"/>
      <c r="N577" s="7">
        <f>SUM(L577:M577)</f>
        <v>57.6</v>
      </c>
    </row>
    <row r="578" spans="1:14" ht="15.75" outlineLevel="7" x14ac:dyDescent="0.2">
      <c r="A578" s="43" t="s">
        <v>550</v>
      </c>
      <c r="B578" s="43" t="s">
        <v>502</v>
      </c>
      <c r="C578" s="44"/>
      <c r="D578" s="44"/>
      <c r="E578" s="51" t="s">
        <v>503</v>
      </c>
      <c r="F578" s="6">
        <f t="shared" ref="F578:N583" si="952">F579</f>
        <v>1847.9</v>
      </c>
      <c r="G578" s="6">
        <f t="shared" si="952"/>
        <v>0</v>
      </c>
      <c r="H578" s="6">
        <f t="shared" si="952"/>
        <v>1847.9</v>
      </c>
      <c r="I578" s="6">
        <f t="shared" ref="I578:I583" si="953">I579</f>
        <v>1847.9</v>
      </c>
      <c r="J578" s="6">
        <f t="shared" si="952"/>
        <v>0</v>
      </c>
      <c r="K578" s="6">
        <f t="shared" si="952"/>
        <v>1847.9</v>
      </c>
      <c r="L578" s="6">
        <f t="shared" ref="L578:L583" si="954">L579</f>
        <v>1847.9</v>
      </c>
      <c r="M578" s="6">
        <f t="shared" si="952"/>
        <v>0</v>
      </c>
      <c r="N578" s="6">
        <f t="shared" si="952"/>
        <v>1847.9</v>
      </c>
    </row>
    <row r="579" spans="1:14" ht="15.75" outlineLevel="1" x14ac:dyDescent="0.2">
      <c r="A579" s="43" t="s">
        <v>550</v>
      </c>
      <c r="B579" s="43" t="s">
        <v>512</v>
      </c>
      <c r="C579" s="43"/>
      <c r="D579" s="43"/>
      <c r="E579" s="10" t="s">
        <v>513</v>
      </c>
      <c r="F579" s="6">
        <f t="shared" si="952"/>
        <v>1847.9</v>
      </c>
      <c r="G579" s="6">
        <f t="shared" si="952"/>
        <v>0</v>
      </c>
      <c r="H579" s="6">
        <f t="shared" si="952"/>
        <v>1847.9</v>
      </c>
      <c r="I579" s="6">
        <f t="shared" si="953"/>
        <v>1847.9</v>
      </c>
      <c r="J579" s="6">
        <f t="shared" si="952"/>
        <v>0</v>
      </c>
      <c r="K579" s="6">
        <f t="shared" si="952"/>
        <v>1847.9</v>
      </c>
      <c r="L579" s="6">
        <f t="shared" si="954"/>
        <v>1847.9</v>
      </c>
      <c r="M579" s="6">
        <f t="shared" si="952"/>
        <v>0</v>
      </c>
      <c r="N579" s="6">
        <f t="shared" si="952"/>
        <v>1847.9</v>
      </c>
    </row>
    <row r="580" spans="1:14" ht="31.5" outlineLevel="2" x14ac:dyDescent="0.2">
      <c r="A580" s="43" t="s">
        <v>550</v>
      </c>
      <c r="B580" s="43" t="s">
        <v>512</v>
      </c>
      <c r="C580" s="43" t="s">
        <v>131</v>
      </c>
      <c r="D580" s="43"/>
      <c r="E580" s="10" t="s">
        <v>132</v>
      </c>
      <c r="F580" s="6">
        <f t="shared" si="952"/>
        <v>1847.9</v>
      </c>
      <c r="G580" s="6">
        <f t="shared" si="952"/>
        <v>0</v>
      </c>
      <c r="H580" s="6">
        <f t="shared" si="952"/>
        <v>1847.9</v>
      </c>
      <c r="I580" s="6">
        <f t="shared" si="953"/>
        <v>1847.9</v>
      </c>
      <c r="J580" s="6">
        <f t="shared" si="952"/>
        <v>0</v>
      </c>
      <c r="K580" s="6">
        <f t="shared" si="952"/>
        <v>1847.9</v>
      </c>
      <c r="L580" s="6">
        <f t="shared" si="954"/>
        <v>1847.9</v>
      </c>
      <c r="M580" s="6">
        <f t="shared" si="952"/>
        <v>0</v>
      </c>
      <c r="N580" s="6">
        <f t="shared" si="952"/>
        <v>1847.9</v>
      </c>
    </row>
    <row r="581" spans="1:14" ht="31.5" outlineLevel="3" x14ac:dyDescent="0.2">
      <c r="A581" s="43" t="s">
        <v>550</v>
      </c>
      <c r="B581" s="43" t="s">
        <v>512</v>
      </c>
      <c r="C581" s="43" t="s">
        <v>268</v>
      </c>
      <c r="D581" s="43"/>
      <c r="E581" s="10" t="s">
        <v>269</v>
      </c>
      <c r="F581" s="6">
        <f t="shared" si="952"/>
        <v>1847.9</v>
      </c>
      <c r="G581" s="6">
        <f t="shared" si="952"/>
        <v>0</v>
      </c>
      <c r="H581" s="6">
        <f t="shared" si="952"/>
        <v>1847.9</v>
      </c>
      <c r="I581" s="6">
        <f t="shared" si="953"/>
        <v>1847.9</v>
      </c>
      <c r="J581" s="6">
        <f t="shared" si="952"/>
        <v>0</v>
      </c>
      <c r="K581" s="6">
        <f t="shared" si="952"/>
        <v>1847.9</v>
      </c>
      <c r="L581" s="6">
        <f t="shared" si="954"/>
        <v>1847.9</v>
      </c>
      <c r="M581" s="6">
        <f t="shared" si="952"/>
        <v>0</v>
      </c>
      <c r="N581" s="6">
        <f t="shared" si="952"/>
        <v>1847.9</v>
      </c>
    </row>
    <row r="582" spans="1:14" ht="31.5" outlineLevel="4" x14ac:dyDescent="0.2">
      <c r="A582" s="43" t="s">
        <v>550</v>
      </c>
      <c r="B582" s="43" t="s">
        <v>512</v>
      </c>
      <c r="C582" s="43" t="s">
        <v>270</v>
      </c>
      <c r="D582" s="43"/>
      <c r="E582" s="10" t="s">
        <v>271</v>
      </c>
      <c r="F582" s="6">
        <f t="shared" si="952"/>
        <v>1847.9</v>
      </c>
      <c r="G582" s="6">
        <f t="shared" si="952"/>
        <v>0</v>
      </c>
      <c r="H582" s="6">
        <f t="shared" si="952"/>
        <v>1847.9</v>
      </c>
      <c r="I582" s="6">
        <f t="shared" si="953"/>
        <v>1847.9</v>
      </c>
      <c r="J582" s="6">
        <f t="shared" si="952"/>
        <v>0</v>
      </c>
      <c r="K582" s="6">
        <f t="shared" si="952"/>
        <v>1847.9</v>
      </c>
      <c r="L582" s="6">
        <f t="shared" si="954"/>
        <v>1847.9</v>
      </c>
      <c r="M582" s="6">
        <f t="shared" si="952"/>
        <v>0</v>
      </c>
      <c r="N582" s="6">
        <f t="shared" si="952"/>
        <v>1847.9</v>
      </c>
    </row>
    <row r="583" spans="1:14" ht="31.5" outlineLevel="5" x14ac:dyDescent="0.2">
      <c r="A583" s="43" t="s">
        <v>550</v>
      </c>
      <c r="B583" s="43" t="s">
        <v>512</v>
      </c>
      <c r="C583" s="43" t="s">
        <v>272</v>
      </c>
      <c r="D583" s="43"/>
      <c r="E583" s="10" t="s">
        <v>273</v>
      </c>
      <c r="F583" s="6">
        <f t="shared" si="952"/>
        <v>1847.9</v>
      </c>
      <c r="G583" s="6">
        <f t="shared" si="952"/>
        <v>0</v>
      </c>
      <c r="H583" s="6">
        <f t="shared" si="952"/>
        <v>1847.9</v>
      </c>
      <c r="I583" s="6">
        <f t="shared" si="953"/>
        <v>1847.9</v>
      </c>
      <c r="J583" s="6">
        <f t="shared" si="952"/>
        <v>0</v>
      </c>
      <c r="K583" s="6">
        <f t="shared" si="952"/>
        <v>1847.9</v>
      </c>
      <c r="L583" s="6">
        <f t="shared" si="954"/>
        <v>1847.9</v>
      </c>
      <c r="M583" s="6">
        <f t="shared" si="952"/>
        <v>0</v>
      </c>
      <c r="N583" s="6">
        <f t="shared" si="952"/>
        <v>1847.9</v>
      </c>
    </row>
    <row r="584" spans="1:14" ht="15.75" outlineLevel="7" x14ac:dyDescent="0.2">
      <c r="A584" s="44" t="s">
        <v>550</v>
      </c>
      <c r="B584" s="44" t="s">
        <v>512</v>
      </c>
      <c r="C584" s="44" t="s">
        <v>272</v>
      </c>
      <c r="D584" s="44" t="s">
        <v>7</v>
      </c>
      <c r="E584" s="11" t="s">
        <v>8</v>
      </c>
      <c r="F584" s="7">
        <v>1847.9</v>
      </c>
      <c r="G584" s="7"/>
      <c r="H584" s="7">
        <f>SUM(F584:G584)</f>
        <v>1847.9</v>
      </c>
      <c r="I584" s="7">
        <v>1847.9</v>
      </c>
      <c r="J584" s="7"/>
      <c r="K584" s="7">
        <f>SUM(I584:J584)</f>
        <v>1847.9</v>
      </c>
      <c r="L584" s="7">
        <v>1847.9</v>
      </c>
      <c r="M584" s="7"/>
      <c r="N584" s="7">
        <f>SUM(L584:M584)</f>
        <v>1847.9</v>
      </c>
    </row>
    <row r="585" spans="1:14" ht="15.75" outlineLevel="7" x14ac:dyDescent="0.2">
      <c r="A585" s="43" t="s">
        <v>550</v>
      </c>
      <c r="B585" s="43" t="s">
        <v>474</v>
      </c>
      <c r="C585" s="44"/>
      <c r="D585" s="44"/>
      <c r="E585" s="51" t="s">
        <v>475</v>
      </c>
      <c r="F585" s="6">
        <f t="shared" ref="F585:N590" si="955">F586</f>
        <v>21</v>
      </c>
      <c r="G585" s="6">
        <f t="shared" si="955"/>
        <v>0</v>
      </c>
      <c r="H585" s="6">
        <f t="shared" si="955"/>
        <v>21</v>
      </c>
      <c r="I585" s="6">
        <f t="shared" si="955"/>
        <v>21</v>
      </c>
      <c r="J585" s="6">
        <f t="shared" si="955"/>
        <v>0</v>
      </c>
      <c r="K585" s="6">
        <f t="shared" si="955"/>
        <v>21</v>
      </c>
      <c r="L585" s="6">
        <f t="shared" ref="L585:L590" si="956">L586</f>
        <v>21</v>
      </c>
      <c r="M585" s="6">
        <f t="shared" si="955"/>
        <v>0</v>
      </c>
      <c r="N585" s="6">
        <f t="shared" si="955"/>
        <v>21</v>
      </c>
    </row>
    <row r="586" spans="1:14" ht="15.75" outlineLevel="1" x14ac:dyDescent="0.2">
      <c r="A586" s="43" t="s">
        <v>550</v>
      </c>
      <c r="B586" s="43" t="s">
        <v>476</v>
      </c>
      <c r="C586" s="43"/>
      <c r="D586" s="43"/>
      <c r="E586" s="10" t="s">
        <v>477</v>
      </c>
      <c r="F586" s="6">
        <f t="shared" si="955"/>
        <v>21</v>
      </c>
      <c r="G586" s="6">
        <f t="shared" si="955"/>
        <v>0</v>
      </c>
      <c r="H586" s="6">
        <f t="shared" si="955"/>
        <v>21</v>
      </c>
      <c r="I586" s="6">
        <f t="shared" si="955"/>
        <v>21</v>
      </c>
      <c r="J586" s="6">
        <f t="shared" si="955"/>
        <v>0</v>
      </c>
      <c r="K586" s="6">
        <f t="shared" si="955"/>
        <v>21</v>
      </c>
      <c r="L586" s="6">
        <f t="shared" si="956"/>
        <v>21</v>
      </c>
      <c r="M586" s="6">
        <f t="shared" si="955"/>
        <v>0</v>
      </c>
      <c r="N586" s="6">
        <f t="shared" si="955"/>
        <v>21</v>
      </c>
    </row>
    <row r="587" spans="1:14" ht="31.5" outlineLevel="2" x14ac:dyDescent="0.2">
      <c r="A587" s="43" t="s">
        <v>550</v>
      </c>
      <c r="B587" s="43" t="s">
        <v>476</v>
      </c>
      <c r="C587" s="43" t="s">
        <v>30</v>
      </c>
      <c r="D587" s="43"/>
      <c r="E587" s="10" t="s">
        <v>31</v>
      </c>
      <c r="F587" s="6">
        <f t="shared" si="955"/>
        <v>21</v>
      </c>
      <c r="G587" s="6">
        <f t="shared" si="955"/>
        <v>0</v>
      </c>
      <c r="H587" s="6">
        <f t="shared" si="955"/>
        <v>21</v>
      </c>
      <c r="I587" s="6">
        <f t="shared" si="955"/>
        <v>21</v>
      </c>
      <c r="J587" s="6">
        <f t="shared" si="955"/>
        <v>0</v>
      </c>
      <c r="K587" s="6">
        <f t="shared" si="955"/>
        <v>21</v>
      </c>
      <c r="L587" s="6">
        <f t="shared" si="956"/>
        <v>21</v>
      </c>
      <c r="M587" s="6">
        <f t="shared" si="955"/>
        <v>0</v>
      </c>
      <c r="N587" s="6">
        <f t="shared" si="955"/>
        <v>21</v>
      </c>
    </row>
    <row r="588" spans="1:14" ht="15.75" outlineLevel="3" x14ac:dyDescent="0.2">
      <c r="A588" s="43" t="s">
        <v>550</v>
      </c>
      <c r="B588" s="43" t="s">
        <v>476</v>
      </c>
      <c r="C588" s="43" t="s">
        <v>71</v>
      </c>
      <c r="D588" s="43"/>
      <c r="E588" s="10" t="s">
        <v>72</v>
      </c>
      <c r="F588" s="6">
        <f t="shared" si="955"/>
        <v>21</v>
      </c>
      <c r="G588" s="6">
        <f t="shared" si="955"/>
        <v>0</v>
      </c>
      <c r="H588" s="6">
        <f t="shared" si="955"/>
        <v>21</v>
      </c>
      <c r="I588" s="6">
        <f t="shared" si="955"/>
        <v>21</v>
      </c>
      <c r="J588" s="6">
        <f t="shared" si="955"/>
        <v>0</v>
      </c>
      <c r="K588" s="6">
        <f t="shared" si="955"/>
        <v>21</v>
      </c>
      <c r="L588" s="6">
        <f t="shared" si="956"/>
        <v>21</v>
      </c>
      <c r="M588" s="6">
        <f t="shared" si="955"/>
        <v>0</v>
      </c>
      <c r="N588" s="6">
        <f t="shared" si="955"/>
        <v>21</v>
      </c>
    </row>
    <row r="589" spans="1:14" ht="31.5" customHeight="1" outlineLevel="4" x14ac:dyDescent="0.2">
      <c r="A589" s="43" t="s">
        <v>550</v>
      </c>
      <c r="B589" s="43" t="s">
        <v>476</v>
      </c>
      <c r="C589" s="43" t="s">
        <v>73</v>
      </c>
      <c r="D589" s="43"/>
      <c r="E589" s="10" t="s">
        <v>74</v>
      </c>
      <c r="F589" s="6">
        <f t="shared" si="955"/>
        <v>21</v>
      </c>
      <c r="G589" s="6">
        <f t="shared" si="955"/>
        <v>0</v>
      </c>
      <c r="H589" s="6">
        <f t="shared" si="955"/>
        <v>21</v>
      </c>
      <c r="I589" s="6">
        <f t="shared" si="955"/>
        <v>21</v>
      </c>
      <c r="J589" s="6">
        <f t="shared" si="955"/>
        <v>0</v>
      </c>
      <c r="K589" s="6">
        <f t="shared" si="955"/>
        <v>21</v>
      </c>
      <c r="L589" s="6">
        <f t="shared" si="956"/>
        <v>21</v>
      </c>
      <c r="M589" s="6">
        <f t="shared" si="955"/>
        <v>0</v>
      </c>
      <c r="N589" s="6">
        <f t="shared" si="955"/>
        <v>21</v>
      </c>
    </row>
    <row r="590" spans="1:14" ht="15.75" outlineLevel="5" x14ac:dyDescent="0.2">
      <c r="A590" s="43" t="s">
        <v>550</v>
      </c>
      <c r="B590" s="43" t="s">
        <v>476</v>
      </c>
      <c r="C590" s="43" t="s">
        <v>75</v>
      </c>
      <c r="D590" s="43"/>
      <c r="E590" s="10" t="s">
        <v>76</v>
      </c>
      <c r="F590" s="6">
        <f t="shared" si="955"/>
        <v>21</v>
      </c>
      <c r="G590" s="6">
        <f t="shared" si="955"/>
        <v>0</v>
      </c>
      <c r="H590" s="6">
        <f t="shared" si="955"/>
        <v>21</v>
      </c>
      <c r="I590" s="6">
        <f t="shared" si="955"/>
        <v>21</v>
      </c>
      <c r="J590" s="6">
        <f t="shared" si="955"/>
        <v>0</v>
      </c>
      <c r="K590" s="6">
        <f t="shared" si="955"/>
        <v>21</v>
      </c>
      <c r="L590" s="6">
        <f t="shared" si="956"/>
        <v>21</v>
      </c>
      <c r="M590" s="6">
        <f t="shared" si="955"/>
        <v>0</v>
      </c>
      <c r="N590" s="6">
        <f t="shared" si="955"/>
        <v>21</v>
      </c>
    </row>
    <row r="591" spans="1:14" ht="15.75" outlineLevel="7" x14ac:dyDescent="0.2">
      <c r="A591" s="44" t="s">
        <v>550</v>
      </c>
      <c r="B591" s="44" t="s">
        <v>476</v>
      </c>
      <c r="C591" s="44" t="s">
        <v>75</v>
      </c>
      <c r="D591" s="44" t="s">
        <v>7</v>
      </c>
      <c r="E591" s="11" t="s">
        <v>8</v>
      </c>
      <c r="F591" s="7">
        <v>21</v>
      </c>
      <c r="G591" s="7"/>
      <c r="H591" s="7">
        <f>SUM(F591:G591)</f>
        <v>21</v>
      </c>
      <c r="I591" s="7">
        <v>21</v>
      </c>
      <c r="J591" s="7"/>
      <c r="K591" s="7">
        <f>SUM(I591:J591)</f>
        <v>21</v>
      </c>
      <c r="L591" s="7">
        <v>21</v>
      </c>
      <c r="M591" s="7"/>
      <c r="N591" s="7">
        <f>SUM(L591:M591)</f>
        <v>21</v>
      </c>
    </row>
    <row r="592" spans="1:14" ht="15.75" outlineLevel="7" x14ac:dyDescent="0.2">
      <c r="A592" s="44"/>
      <c r="B592" s="44"/>
      <c r="C592" s="44"/>
      <c r="D592" s="44"/>
      <c r="E592" s="11"/>
      <c r="F592" s="7"/>
      <c r="G592" s="7"/>
      <c r="H592" s="7"/>
      <c r="I592" s="7"/>
      <c r="J592" s="7"/>
      <c r="K592" s="7"/>
      <c r="L592" s="7"/>
      <c r="M592" s="7"/>
      <c r="N592" s="7"/>
    </row>
    <row r="593" spans="1:14" ht="15.75" x14ac:dyDescent="0.2">
      <c r="A593" s="43" t="s">
        <v>552</v>
      </c>
      <c r="B593" s="43"/>
      <c r="C593" s="43"/>
      <c r="D593" s="43"/>
      <c r="E593" s="10" t="s">
        <v>553</v>
      </c>
      <c r="F593" s="6">
        <f>F594+F626+F633</f>
        <v>60688.079999999994</v>
      </c>
      <c r="G593" s="6">
        <f t="shared" ref="G593:H593" si="957">G594+G626+G633</f>
        <v>0</v>
      </c>
      <c r="H593" s="6">
        <f t="shared" si="957"/>
        <v>60688.079999999994</v>
      </c>
      <c r="I593" s="6">
        <f>I594+I626+I633</f>
        <v>37895.599999999991</v>
      </c>
      <c r="J593" s="6">
        <f t="shared" ref="J593" si="958">J594+J626+J633</f>
        <v>0</v>
      </c>
      <c r="K593" s="6">
        <f t="shared" ref="K593" si="959">K594+K626+K633</f>
        <v>37895.599999999991</v>
      </c>
      <c r="L593" s="6">
        <f>L594+L626+L633</f>
        <v>42113.299999999996</v>
      </c>
      <c r="M593" s="6">
        <f t="shared" ref="M593" si="960">M594+M626+M633</f>
        <v>0</v>
      </c>
      <c r="N593" s="6">
        <f t="shared" ref="N593" si="961">N594+N626+N633</f>
        <v>42113.299999999996</v>
      </c>
    </row>
    <row r="594" spans="1:14" ht="15.75" x14ac:dyDescent="0.2">
      <c r="A594" s="43" t="s">
        <v>552</v>
      </c>
      <c r="B594" s="43" t="s">
        <v>468</v>
      </c>
      <c r="C594" s="43"/>
      <c r="D594" s="43"/>
      <c r="E594" s="51" t="s">
        <v>469</v>
      </c>
      <c r="F594" s="6">
        <f>F595+F603</f>
        <v>53677.88</v>
      </c>
      <c r="G594" s="6">
        <f t="shared" ref="G594:H594" si="962">G595+G603</f>
        <v>0</v>
      </c>
      <c r="H594" s="6">
        <f t="shared" si="962"/>
        <v>53677.88</v>
      </c>
      <c r="I594" s="6">
        <f>I595+I603</f>
        <v>36885.399999999994</v>
      </c>
      <c r="J594" s="6">
        <f t="shared" ref="J594" si="963">J595+J603</f>
        <v>0</v>
      </c>
      <c r="K594" s="6">
        <f t="shared" ref="K594" si="964">K595+K603</f>
        <v>36885.399999999994</v>
      </c>
      <c r="L594" s="6">
        <f>L595+L603</f>
        <v>41103.1</v>
      </c>
      <c r="M594" s="6">
        <f t="shared" ref="M594" si="965">M595+M603</f>
        <v>0</v>
      </c>
      <c r="N594" s="6">
        <f t="shared" ref="N594" si="966">N595+N603</f>
        <v>41103.1</v>
      </c>
    </row>
    <row r="595" spans="1:14" ht="30.75" customHeight="1" outlineLevel="1" x14ac:dyDescent="0.2">
      <c r="A595" s="43" t="s">
        <v>552</v>
      </c>
      <c r="B595" s="43" t="s">
        <v>486</v>
      </c>
      <c r="C595" s="43"/>
      <c r="D595" s="43"/>
      <c r="E595" s="10" t="s">
        <v>487</v>
      </c>
      <c r="F595" s="6">
        <f>F596</f>
        <v>24885.1</v>
      </c>
      <c r="G595" s="6">
        <f t="shared" ref="G595:H595" si="967">G596</f>
        <v>0</v>
      </c>
      <c r="H595" s="6">
        <f t="shared" si="967"/>
        <v>24885.1</v>
      </c>
      <c r="I595" s="6">
        <f t="shared" ref="I595:L595" si="968">I596</f>
        <v>25840.699999999997</v>
      </c>
      <c r="J595" s="6">
        <f t="shared" ref="J595" si="969">J596</f>
        <v>0</v>
      </c>
      <c r="K595" s="6">
        <f t="shared" ref="K595" si="970">K596</f>
        <v>25840.699999999997</v>
      </c>
      <c r="L595" s="6">
        <f t="shared" si="968"/>
        <v>30058.399999999998</v>
      </c>
      <c r="M595" s="6">
        <f t="shared" ref="M595" si="971">M596</f>
        <v>0</v>
      </c>
      <c r="N595" s="6">
        <f t="shared" ref="N595" si="972">N596</f>
        <v>30058.399999999998</v>
      </c>
    </row>
    <row r="596" spans="1:14" ht="15.75" outlineLevel="2" x14ac:dyDescent="0.2">
      <c r="A596" s="43" t="s">
        <v>552</v>
      </c>
      <c r="B596" s="43" t="s">
        <v>486</v>
      </c>
      <c r="C596" s="43" t="s">
        <v>119</v>
      </c>
      <c r="D596" s="43"/>
      <c r="E596" s="10" t="s">
        <v>120</v>
      </c>
      <c r="F596" s="6">
        <f t="shared" ref="F596:N598" si="973">F597</f>
        <v>24885.1</v>
      </c>
      <c r="G596" s="6">
        <f t="shared" si="973"/>
        <v>0</v>
      </c>
      <c r="H596" s="6">
        <f t="shared" si="973"/>
        <v>24885.1</v>
      </c>
      <c r="I596" s="6">
        <f t="shared" ref="I596:I598" si="974">I597</f>
        <v>25840.699999999997</v>
      </c>
      <c r="J596" s="6">
        <f t="shared" si="973"/>
        <v>0</v>
      </c>
      <c r="K596" s="6">
        <f t="shared" si="973"/>
        <v>25840.699999999997</v>
      </c>
      <c r="L596" s="6">
        <f t="shared" ref="L596:L598" si="975">L597</f>
        <v>30058.399999999998</v>
      </c>
      <c r="M596" s="6">
        <f t="shared" si="973"/>
        <v>0</v>
      </c>
      <c r="N596" s="6">
        <f t="shared" si="973"/>
        <v>30058.399999999998</v>
      </c>
    </row>
    <row r="597" spans="1:14" ht="31.5" outlineLevel="3" x14ac:dyDescent="0.2">
      <c r="A597" s="43" t="s">
        <v>552</v>
      </c>
      <c r="B597" s="43" t="s">
        <v>486</v>
      </c>
      <c r="C597" s="43" t="s">
        <v>274</v>
      </c>
      <c r="D597" s="43"/>
      <c r="E597" s="10" t="s">
        <v>275</v>
      </c>
      <c r="F597" s="6">
        <f t="shared" si="973"/>
        <v>24885.1</v>
      </c>
      <c r="G597" s="6">
        <f t="shared" si="973"/>
        <v>0</v>
      </c>
      <c r="H597" s="6">
        <f t="shared" si="973"/>
        <v>24885.1</v>
      </c>
      <c r="I597" s="6">
        <f t="shared" si="974"/>
        <v>25840.699999999997</v>
      </c>
      <c r="J597" s="6">
        <f t="shared" si="973"/>
        <v>0</v>
      </c>
      <c r="K597" s="6">
        <f t="shared" si="973"/>
        <v>25840.699999999997</v>
      </c>
      <c r="L597" s="6">
        <f t="shared" si="975"/>
        <v>30058.399999999998</v>
      </c>
      <c r="M597" s="6">
        <f t="shared" si="973"/>
        <v>0</v>
      </c>
      <c r="N597" s="6">
        <f t="shared" si="973"/>
        <v>30058.399999999998</v>
      </c>
    </row>
    <row r="598" spans="1:14" ht="31.5" outlineLevel="4" x14ac:dyDescent="0.2">
      <c r="A598" s="43" t="s">
        <v>552</v>
      </c>
      <c r="B598" s="43" t="s">
        <v>486</v>
      </c>
      <c r="C598" s="43" t="s">
        <v>276</v>
      </c>
      <c r="D598" s="43"/>
      <c r="E598" s="10" t="s">
        <v>35</v>
      </c>
      <c r="F598" s="6">
        <f t="shared" si="973"/>
        <v>24885.1</v>
      </c>
      <c r="G598" s="6">
        <f t="shared" si="973"/>
        <v>0</v>
      </c>
      <c r="H598" s="6">
        <f t="shared" si="973"/>
        <v>24885.1</v>
      </c>
      <c r="I598" s="6">
        <f t="shared" si="974"/>
        <v>25840.699999999997</v>
      </c>
      <c r="J598" s="6">
        <f t="shared" si="973"/>
        <v>0</v>
      </c>
      <c r="K598" s="6">
        <f t="shared" si="973"/>
        <v>25840.699999999997</v>
      </c>
      <c r="L598" s="6">
        <f t="shared" si="975"/>
        <v>30058.399999999998</v>
      </c>
      <c r="M598" s="6">
        <f t="shared" si="973"/>
        <v>0</v>
      </c>
      <c r="N598" s="6">
        <f t="shared" si="973"/>
        <v>30058.399999999998</v>
      </c>
    </row>
    <row r="599" spans="1:14" ht="15.75" outlineLevel="5" x14ac:dyDescent="0.2">
      <c r="A599" s="43" t="s">
        <v>552</v>
      </c>
      <c r="B599" s="43" t="s">
        <v>486</v>
      </c>
      <c r="C599" s="43" t="s">
        <v>277</v>
      </c>
      <c r="D599" s="43"/>
      <c r="E599" s="10" t="s">
        <v>37</v>
      </c>
      <c r="F599" s="6">
        <f>F600+F601+F602</f>
        <v>24885.1</v>
      </c>
      <c r="G599" s="6">
        <f t="shared" ref="G599:H599" si="976">G600+G601+G602</f>
        <v>0</v>
      </c>
      <c r="H599" s="6">
        <f t="shared" si="976"/>
        <v>24885.1</v>
      </c>
      <c r="I599" s="6">
        <f t="shared" ref="I599:L599" si="977">I600+I601+I602</f>
        <v>25840.699999999997</v>
      </c>
      <c r="J599" s="6">
        <f t="shared" ref="J599" si="978">J600+J601+J602</f>
        <v>0</v>
      </c>
      <c r="K599" s="6">
        <f t="shared" ref="K599" si="979">K600+K601+K602</f>
        <v>25840.699999999997</v>
      </c>
      <c r="L599" s="6">
        <f t="shared" si="977"/>
        <v>30058.399999999998</v>
      </c>
      <c r="M599" s="6">
        <f t="shared" ref="M599" si="980">M600+M601+M602</f>
        <v>0</v>
      </c>
      <c r="N599" s="6">
        <f t="shared" ref="N599" si="981">N600+N601+N602</f>
        <v>30058.399999999998</v>
      </c>
    </row>
    <row r="600" spans="1:14" ht="47.25" outlineLevel="7" x14ac:dyDescent="0.2">
      <c r="A600" s="44" t="s">
        <v>552</v>
      </c>
      <c r="B600" s="44" t="s">
        <v>486</v>
      </c>
      <c r="C600" s="44" t="s">
        <v>277</v>
      </c>
      <c r="D600" s="44" t="s">
        <v>4</v>
      </c>
      <c r="E600" s="11" t="s">
        <v>5</v>
      </c>
      <c r="F600" s="7">
        <v>23869</v>
      </c>
      <c r="G600" s="7"/>
      <c r="H600" s="7">
        <f>SUM(F600:G600)</f>
        <v>23869</v>
      </c>
      <c r="I600" s="7">
        <v>24824.6</v>
      </c>
      <c r="J600" s="7"/>
      <c r="K600" s="7">
        <f>SUM(I600:J600)</f>
        <v>24824.6</v>
      </c>
      <c r="L600" s="7">
        <v>29042.3</v>
      </c>
      <c r="M600" s="7"/>
      <c r="N600" s="7">
        <f>SUM(L600:M600)</f>
        <v>29042.3</v>
      </c>
    </row>
    <row r="601" spans="1:14" ht="15.75" outlineLevel="7" x14ac:dyDescent="0.2">
      <c r="A601" s="44" t="s">
        <v>552</v>
      </c>
      <c r="B601" s="44" t="s">
        <v>486</v>
      </c>
      <c r="C601" s="44" t="s">
        <v>277</v>
      </c>
      <c r="D601" s="44" t="s">
        <v>7</v>
      </c>
      <c r="E601" s="11" t="s">
        <v>8</v>
      </c>
      <c r="F601" s="7">
        <v>993.3</v>
      </c>
      <c r="G601" s="7"/>
      <c r="H601" s="7">
        <f>SUM(F601:G601)</f>
        <v>993.3</v>
      </c>
      <c r="I601" s="7">
        <v>993.3</v>
      </c>
      <c r="J601" s="7"/>
      <c r="K601" s="7">
        <f>SUM(I601:J601)</f>
        <v>993.3</v>
      </c>
      <c r="L601" s="7">
        <v>993.3</v>
      </c>
      <c r="M601" s="7"/>
      <c r="N601" s="7">
        <f>SUM(L601:M601)</f>
        <v>993.3</v>
      </c>
    </row>
    <row r="602" spans="1:14" ht="15.75" outlineLevel="7" x14ac:dyDescent="0.2">
      <c r="A602" s="44" t="s">
        <v>552</v>
      </c>
      <c r="B602" s="44" t="s">
        <v>486</v>
      </c>
      <c r="C602" s="44" t="s">
        <v>277</v>
      </c>
      <c r="D602" s="44" t="s">
        <v>19</v>
      </c>
      <c r="E602" s="11" t="s">
        <v>20</v>
      </c>
      <c r="F602" s="7">
        <v>22.8</v>
      </c>
      <c r="G602" s="7"/>
      <c r="H602" s="7">
        <f>SUM(F602:G602)</f>
        <v>22.8</v>
      </c>
      <c r="I602" s="7">
        <v>22.8</v>
      </c>
      <c r="J602" s="7"/>
      <c r="K602" s="7">
        <f>SUM(I602:J602)</f>
        <v>22.8</v>
      </c>
      <c r="L602" s="7">
        <v>22.8</v>
      </c>
      <c r="M602" s="7"/>
      <c r="N602" s="7">
        <f>SUM(L602:M602)</f>
        <v>22.8</v>
      </c>
    </row>
    <row r="603" spans="1:14" ht="15.75" outlineLevel="1" x14ac:dyDescent="0.2">
      <c r="A603" s="43" t="s">
        <v>552</v>
      </c>
      <c r="B603" s="43" t="s">
        <v>472</v>
      </c>
      <c r="C603" s="43"/>
      <c r="D603" s="43"/>
      <c r="E603" s="10" t="s">
        <v>473</v>
      </c>
      <c r="F603" s="6">
        <f>F604+F620</f>
        <v>28792.78</v>
      </c>
      <c r="G603" s="6">
        <f t="shared" ref="G603:H603" si="982">G604+G620</f>
        <v>0</v>
      </c>
      <c r="H603" s="6">
        <f t="shared" si="982"/>
        <v>28792.78</v>
      </c>
      <c r="I603" s="6">
        <f>I604+I620</f>
        <v>11044.7</v>
      </c>
      <c r="J603" s="6">
        <f t="shared" ref="J603" si="983">J604+J620</f>
        <v>0</v>
      </c>
      <c r="K603" s="6">
        <f t="shared" ref="K603" si="984">K604+K620</f>
        <v>11044.7</v>
      </c>
      <c r="L603" s="6">
        <f>L604+L620</f>
        <v>11044.7</v>
      </c>
      <c r="M603" s="6">
        <f t="shared" ref="M603" si="985">M604+M620</f>
        <v>0</v>
      </c>
      <c r="N603" s="6">
        <f t="shared" ref="N603" si="986">N604+N620</f>
        <v>11044.7</v>
      </c>
    </row>
    <row r="604" spans="1:14" ht="15.75" outlineLevel="2" x14ac:dyDescent="0.2">
      <c r="A604" s="43" t="s">
        <v>552</v>
      </c>
      <c r="B604" s="43" t="s">
        <v>472</v>
      </c>
      <c r="C604" s="43" t="s">
        <v>119</v>
      </c>
      <c r="D604" s="43"/>
      <c r="E604" s="10" t="s">
        <v>120</v>
      </c>
      <c r="F604" s="6">
        <f>F605+F616</f>
        <v>28663.279999999999</v>
      </c>
      <c r="G604" s="6">
        <f t="shared" ref="G604:H604" si="987">G605+G616</f>
        <v>0</v>
      </c>
      <c r="H604" s="6">
        <f t="shared" si="987"/>
        <v>28663.279999999999</v>
      </c>
      <c r="I604" s="6">
        <f>I605+I616</f>
        <v>10915.2</v>
      </c>
      <c r="J604" s="6">
        <f t="shared" ref="J604" si="988">J605+J616</f>
        <v>0</v>
      </c>
      <c r="K604" s="6">
        <f t="shared" ref="K604" si="989">K605+K616</f>
        <v>10915.2</v>
      </c>
      <c r="L604" s="6">
        <f>L605+L616</f>
        <v>10915.2</v>
      </c>
      <c r="M604" s="6">
        <f t="shared" ref="M604" si="990">M605+M616</f>
        <v>0</v>
      </c>
      <c r="N604" s="6">
        <f t="shared" ref="N604" si="991">N605+N616</f>
        <v>10915.2</v>
      </c>
    </row>
    <row r="605" spans="1:14" ht="31.5" outlineLevel="3" x14ac:dyDescent="0.2">
      <c r="A605" s="43" t="s">
        <v>552</v>
      </c>
      <c r="B605" s="43" t="s">
        <v>472</v>
      </c>
      <c r="C605" s="43" t="s">
        <v>278</v>
      </c>
      <c r="D605" s="43"/>
      <c r="E605" s="10" t="s">
        <v>279</v>
      </c>
      <c r="F605" s="6">
        <f t="shared" ref="F605:L605" si="992">F606+F609</f>
        <v>19952.88</v>
      </c>
      <c r="G605" s="6">
        <f t="shared" ref="G605:H605" si="993">G606+G609</f>
        <v>0</v>
      </c>
      <c r="H605" s="6">
        <f t="shared" si="993"/>
        <v>19952.88</v>
      </c>
      <c r="I605" s="6">
        <f t="shared" si="992"/>
        <v>2204.8000000000002</v>
      </c>
      <c r="J605" s="6">
        <f t="shared" si="992"/>
        <v>0</v>
      </c>
      <c r="K605" s="6">
        <f t="shared" si="992"/>
        <v>2204.8000000000002</v>
      </c>
      <c r="L605" s="6">
        <f t="shared" si="992"/>
        <v>2204.8000000000002</v>
      </c>
      <c r="M605" s="6">
        <f t="shared" ref="M605:N605" si="994">M606+M609</f>
        <v>0</v>
      </c>
      <c r="N605" s="6">
        <f t="shared" si="994"/>
        <v>2204.8000000000002</v>
      </c>
    </row>
    <row r="606" spans="1:14" ht="31.5" outlineLevel="4" x14ac:dyDescent="0.2">
      <c r="A606" s="43" t="s">
        <v>552</v>
      </c>
      <c r="B606" s="43" t="s">
        <v>472</v>
      </c>
      <c r="C606" s="43" t="s">
        <v>280</v>
      </c>
      <c r="D606" s="43"/>
      <c r="E606" s="10" t="s">
        <v>281</v>
      </c>
      <c r="F606" s="6">
        <f t="shared" ref="F606:N607" si="995">F607</f>
        <v>1734.8</v>
      </c>
      <c r="G606" s="6">
        <f t="shared" si="995"/>
        <v>0</v>
      </c>
      <c r="H606" s="6">
        <f t="shared" si="995"/>
        <v>1734.8</v>
      </c>
      <c r="I606" s="6">
        <f t="shared" ref="I606:I607" si="996">I607</f>
        <v>1734.8</v>
      </c>
      <c r="J606" s="6">
        <f t="shared" si="995"/>
        <v>0</v>
      </c>
      <c r="K606" s="6">
        <f t="shared" si="995"/>
        <v>1734.8</v>
      </c>
      <c r="L606" s="6">
        <f t="shared" ref="L606:L607" si="997">L607</f>
        <v>1734.8</v>
      </c>
      <c r="M606" s="6">
        <f t="shared" si="995"/>
        <v>0</v>
      </c>
      <c r="N606" s="6">
        <f t="shared" si="995"/>
        <v>1734.8</v>
      </c>
    </row>
    <row r="607" spans="1:14" ht="15.75" outlineLevel="5" x14ac:dyDescent="0.2">
      <c r="A607" s="43" t="s">
        <v>552</v>
      </c>
      <c r="B607" s="43" t="s">
        <v>472</v>
      </c>
      <c r="C607" s="43" t="s">
        <v>282</v>
      </c>
      <c r="D607" s="43"/>
      <c r="E607" s="10" t="s">
        <v>283</v>
      </c>
      <c r="F607" s="6">
        <f t="shared" si="995"/>
        <v>1734.8</v>
      </c>
      <c r="G607" s="6">
        <f t="shared" si="995"/>
        <v>0</v>
      </c>
      <c r="H607" s="6">
        <f t="shared" si="995"/>
        <v>1734.8</v>
      </c>
      <c r="I607" s="6">
        <f t="shared" si="996"/>
        <v>1734.8</v>
      </c>
      <c r="J607" s="6">
        <f t="shared" si="995"/>
        <v>0</v>
      </c>
      <c r="K607" s="6">
        <f t="shared" si="995"/>
        <v>1734.8</v>
      </c>
      <c r="L607" s="6">
        <f t="shared" si="997"/>
        <v>1734.8</v>
      </c>
      <c r="M607" s="6">
        <f t="shared" si="995"/>
        <v>0</v>
      </c>
      <c r="N607" s="6">
        <f t="shared" si="995"/>
        <v>1734.8</v>
      </c>
    </row>
    <row r="608" spans="1:14" ht="15.75" outlineLevel="7" x14ac:dyDescent="0.2">
      <c r="A608" s="44" t="s">
        <v>552</v>
      </c>
      <c r="B608" s="44" t="s">
        <v>472</v>
      </c>
      <c r="C608" s="44" t="s">
        <v>282</v>
      </c>
      <c r="D608" s="44" t="s">
        <v>7</v>
      </c>
      <c r="E608" s="11" t="s">
        <v>8</v>
      </c>
      <c r="F608" s="7">
        <v>1734.8</v>
      </c>
      <c r="G608" s="7"/>
      <c r="H608" s="7">
        <f>SUM(F608:G608)</f>
        <v>1734.8</v>
      </c>
      <c r="I608" s="7">
        <v>1734.8</v>
      </c>
      <c r="J608" s="7"/>
      <c r="K608" s="7">
        <f>SUM(I608:J608)</f>
        <v>1734.8</v>
      </c>
      <c r="L608" s="7">
        <v>1734.8</v>
      </c>
      <c r="M608" s="7"/>
      <c r="N608" s="7">
        <f>SUM(L608:M608)</f>
        <v>1734.8</v>
      </c>
    </row>
    <row r="609" spans="1:14" ht="17.25" customHeight="1" outlineLevel="4" x14ac:dyDescent="0.2">
      <c r="A609" s="43" t="s">
        <v>552</v>
      </c>
      <c r="B609" s="43" t="s">
        <v>472</v>
      </c>
      <c r="C609" s="43" t="s">
        <v>284</v>
      </c>
      <c r="D609" s="43"/>
      <c r="E609" s="10" t="s">
        <v>285</v>
      </c>
      <c r="F609" s="6">
        <f>F610+F612+F614</f>
        <v>18218.080000000002</v>
      </c>
      <c r="G609" s="6">
        <f t="shared" ref="G609:H609" si="998">G610+G612+G614</f>
        <v>0</v>
      </c>
      <c r="H609" s="6">
        <f t="shared" si="998"/>
        <v>18218.080000000002</v>
      </c>
      <c r="I609" s="6">
        <f t="shared" ref="I609:L609" si="999">I610+I612+I614</f>
        <v>470</v>
      </c>
      <c r="J609" s="6">
        <f t="shared" ref="J609" si="1000">J610+J612+J614</f>
        <v>0</v>
      </c>
      <c r="K609" s="6">
        <f t="shared" ref="K609" si="1001">K610+K612+K614</f>
        <v>470</v>
      </c>
      <c r="L609" s="6">
        <f t="shared" si="999"/>
        <v>470</v>
      </c>
      <c r="M609" s="6">
        <f t="shared" ref="M609" si="1002">M610+M612+M614</f>
        <v>0</v>
      </c>
      <c r="N609" s="6">
        <f t="shared" ref="N609" si="1003">N610+N612+N614</f>
        <v>470</v>
      </c>
    </row>
    <row r="610" spans="1:14" ht="15.75" outlineLevel="5" x14ac:dyDescent="0.2">
      <c r="A610" s="43" t="s">
        <v>552</v>
      </c>
      <c r="B610" s="43" t="s">
        <v>472</v>
      </c>
      <c r="C610" s="43" t="s">
        <v>286</v>
      </c>
      <c r="D610" s="43"/>
      <c r="E610" s="10" t="s">
        <v>287</v>
      </c>
      <c r="F610" s="6">
        <f t="shared" ref="F610:N610" si="1004">F611</f>
        <v>470</v>
      </c>
      <c r="G610" s="6">
        <f t="shared" si="1004"/>
        <v>0</v>
      </c>
      <c r="H610" s="6">
        <f t="shared" si="1004"/>
        <v>470</v>
      </c>
      <c r="I610" s="6">
        <f t="shared" si="1004"/>
        <v>470</v>
      </c>
      <c r="J610" s="6">
        <f t="shared" si="1004"/>
        <v>0</v>
      </c>
      <c r="K610" s="6">
        <f t="shared" si="1004"/>
        <v>470</v>
      </c>
      <c r="L610" s="6">
        <f t="shared" si="1004"/>
        <v>470</v>
      </c>
      <c r="M610" s="6">
        <f t="shared" si="1004"/>
        <v>0</v>
      </c>
      <c r="N610" s="6">
        <f t="shared" si="1004"/>
        <v>470</v>
      </c>
    </row>
    <row r="611" spans="1:14" ht="15.75" outlineLevel="7" x14ac:dyDescent="0.2">
      <c r="A611" s="44" t="s">
        <v>552</v>
      </c>
      <c r="B611" s="44" t="s">
        <v>472</v>
      </c>
      <c r="C611" s="44" t="s">
        <v>286</v>
      </c>
      <c r="D611" s="44" t="s">
        <v>7</v>
      </c>
      <c r="E611" s="11" t="s">
        <v>8</v>
      </c>
      <c r="F611" s="7">
        <v>470</v>
      </c>
      <c r="G611" s="7"/>
      <c r="H611" s="7">
        <f>SUM(F611:G611)</f>
        <v>470</v>
      </c>
      <c r="I611" s="7">
        <v>470</v>
      </c>
      <c r="J611" s="7"/>
      <c r="K611" s="7">
        <f>SUM(I611:J611)</f>
        <v>470</v>
      </c>
      <c r="L611" s="7">
        <v>470</v>
      </c>
      <c r="M611" s="7"/>
      <c r="N611" s="7">
        <f>SUM(L611:M611)</f>
        <v>470</v>
      </c>
    </row>
    <row r="612" spans="1:14" ht="31.5" outlineLevel="5" x14ac:dyDescent="0.2">
      <c r="A612" s="43" t="s">
        <v>552</v>
      </c>
      <c r="B612" s="43" t="s">
        <v>472</v>
      </c>
      <c r="C612" s="43" t="s">
        <v>288</v>
      </c>
      <c r="D612" s="43"/>
      <c r="E612" s="10" t="s">
        <v>411</v>
      </c>
      <c r="F612" s="6">
        <f t="shared" ref="F612:N614" si="1005">F613</f>
        <v>4259.5392000000002</v>
      </c>
      <c r="G612" s="6">
        <f t="shared" si="1005"/>
        <v>0</v>
      </c>
      <c r="H612" s="6">
        <f t="shared" si="1005"/>
        <v>4259.5392000000002</v>
      </c>
      <c r="I612" s="6"/>
      <c r="J612" s="6">
        <f t="shared" si="1005"/>
        <v>0</v>
      </c>
      <c r="K612" s="6">
        <f t="shared" si="1005"/>
        <v>0</v>
      </c>
      <c r="L612" s="6"/>
      <c r="M612" s="6">
        <f t="shared" si="1005"/>
        <v>0</v>
      </c>
      <c r="N612" s="6">
        <f t="shared" si="1005"/>
        <v>0</v>
      </c>
    </row>
    <row r="613" spans="1:14" ht="15.75" outlineLevel="7" x14ac:dyDescent="0.2">
      <c r="A613" s="44" t="s">
        <v>552</v>
      </c>
      <c r="B613" s="44" t="s">
        <v>472</v>
      </c>
      <c r="C613" s="44" t="s">
        <v>288</v>
      </c>
      <c r="D613" s="44" t="s">
        <v>7</v>
      </c>
      <c r="E613" s="11" t="s">
        <v>8</v>
      </c>
      <c r="F613" s="7">
        <v>4259.5392000000002</v>
      </c>
      <c r="G613" s="7"/>
      <c r="H613" s="7">
        <f>SUM(F613:G613)</f>
        <v>4259.5392000000002</v>
      </c>
      <c r="I613" s="7"/>
      <c r="J613" s="7"/>
      <c r="K613" s="7">
        <f>SUM(I613:J613)</f>
        <v>0</v>
      </c>
      <c r="L613" s="7"/>
      <c r="M613" s="7"/>
      <c r="N613" s="7">
        <f>SUM(L613:M613)</f>
        <v>0</v>
      </c>
    </row>
    <row r="614" spans="1:14" ht="31.5" outlineLevel="5" x14ac:dyDescent="0.2">
      <c r="A614" s="43" t="s">
        <v>552</v>
      </c>
      <c r="B614" s="43" t="s">
        <v>472</v>
      </c>
      <c r="C614" s="43" t="s">
        <v>288</v>
      </c>
      <c r="D614" s="43"/>
      <c r="E614" s="10" t="s">
        <v>702</v>
      </c>
      <c r="F614" s="6">
        <f t="shared" si="1005"/>
        <v>13488.540800000001</v>
      </c>
      <c r="G614" s="6">
        <f t="shared" si="1005"/>
        <v>0</v>
      </c>
      <c r="H614" s="6">
        <f t="shared" si="1005"/>
        <v>13488.540800000001</v>
      </c>
      <c r="I614" s="6"/>
      <c r="J614" s="6">
        <f t="shared" si="1005"/>
        <v>0</v>
      </c>
      <c r="K614" s="6">
        <f t="shared" si="1005"/>
        <v>0</v>
      </c>
      <c r="L614" s="6"/>
      <c r="M614" s="6">
        <f t="shared" si="1005"/>
        <v>0</v>
      </c>
      <c r="N614" s="6">
        <f t="shared" si="1005"/>
        <v>0</v>
      </c>
    </row>
    <row r="615" spans="1:14" ht="15.75" outlineLevel="7" x14ac:dyDescent="0.2">
      <c r="A615" s="44" t="s">
        <v>552</v>
      </c>
      <c r="B615" s="44" t="s">
        <v>472</v>
      </c>
      <c r="C615" s="44" t="s">
        <v>288</v>
      </c>
      <c r="D615" s="44" t="s">
        <v>7</v>
      </c>
      <c r="E615" s="11" t="s">
        <v>8</v>
      </c>
      <c r="F615" s="7">
        <v>13488.540800000001</v>
      </c>
      <c r="G615" s="7"/>
      <c r="H615" s="7">
        <f>SUM(F615:G615)</f>
        <v>13488.540800000001</v>
      </c>
      <c r="I615" s="7"/>
      <c r="J615" s="7"/>
      <c r="K615" s="7">
        <f>SUM(I615:J615)</f>
        <v>0</v>
      </c>
      <c r="L615" s="7"/>
      <c r="M615" s="7"/>
      <c r="N615" s="7">
        <f>SUM(L615:M615)</f>
        <v>0</v>
      </c>
    </row>
    <row r="616" spans="1:14" ht="31.5" outlineLevel="3" x14ac:dyDescent="0.2">
      <c r="A616" s="43" t="s">
        <v>552</v>
      </c>
      <c r="B616" s="43" t="s">
        <v>472</v>
      </c>
      <c r="C616" s="43" t="s">
        <v>274</v>
      </c>
      <c r="D616" s="43"/>
      <c r="E616" s="10" t="s">
        <v>275</v>
      </c>
      <c r="F616" s="6">
        <f t="shared" ref="F616:N618" si="1006">F617</f>
        <v>8710.4</v>
      </c>
      <c r="G616" s="6">
        <f t="shared" si="1006"/>
        <v>0</v>
      </c>
      <c r="H616" s="6">
        <f t="shared" si="1006"/>
        <v>8710.4</v>
      </c>
      <c r="I616" s="6">
        <f t="shared" ref="I616:I618" si="1007">I617</f>
        <v>8710.4</v>
      </c>
      <c r="J616" s="6">
        <f t="shared" si="1006"/>
        <v>0</v>
      </c>
      <c r="K616" s="6">
        <f t="shared" si="1006"/>
        <v>8710.4</v>
      </c>
      <c r="L616" s="6">
        <f t="shared" ref="L616:L618" si="1008">L617</f>
        <v>8710.4</v>
      </c>
      <c r="M616" s="6">
        <f t="shared" si="1006"/>
        <v>0</v>
      </c>
      <c r="N616" s="6">
        <f t="shared" si="1006"/>
        <v>8710.4</v>
      </c>
    </row>
    <row r="617" spans="1:14" ht="31.5" outlineLevel="4" x14ac:dyDescent="0.2">
      <c r="A617" s="43" t="s">
        <v>552</v>
      </c>
      <c r="B617" s="43" t="s">
        <v>472</v>
      </c>
      <c r="C617" s="43" t="s">
        <v>276</v>
      </c>
      <c r="D617" s="43"/>
      <c r="E617" s="10" t="s">
        <v>35</v>
      </c>
      <c r="F617" s="6">
        <f t="shared" si="1006"/>
        <v>8710.4</v>
      </c>
      <c r="G617" s="6">
        <f t="shared" si="1006"/>
        <v>0</v>
      </c>
      <c r="H617" s="6">
        <f t="shared" si="1006"/>
        <v>8710.4</v>
      </c>
      <c r="I617" s="6">
        <f t="shared" si="1007"/>
        <v>8710.4</v>
      </c>
      <c r="J617" s="6">
        <f t="shared" si="1006"/>
        <v>0</v>
      </c>
      <c r="K617" s="6">
        <f t="shared" si="1006"/>
        <v>8710.4</v>
      </c>
      <c r="L617" s="6">
        <f t="shared" si="1008"/>
        <v>8710.4</v>
      </c>
      <c r="M617" s="6">
        <f t="shared" si="1006"/>
        <v>0</v>
      </c>
      <c r="N617" s="6">
        <f t="shared" si="1006"/>
        <v>8710.4</v>
      </c>
    </row>
    <row r="618" spans="1:14" ht="15.75" outlineLevel="5" x14ac:dyDescent="0.2">
      <c r="A618" s="43" t="s">
        <v>552</v>
      </c>
      <c r="B618" s="43" t="s">
        <v>472</v>
      </c>
      <c r="C618" s="43" t="s">
        <v>289</v>
      </c>
      <c r="D618" s="43"/>
      <c r="E618" s="10" t="s">
        <v>290</v>
      </c>
      <c r="F618" s="6">
        <f t="shared" si="1006"/>
        <v>8710.4</v>
      </c>
      <c r="G618" s="6">
        <f t="shared" si="1006"/>
        <v>0</v>
      </c>
      <c r="H618" s="6">
        <f t="shared" si="1006"/>
        <v>8710.4</v>
      </c>
      <c r="I618" s="6">
        <f t="shared" si="1007"/>
        <v>8710.4</v>
      </c>
      <c r="J618" s="6">
        <f t="shared" si="1006"/>
        <v>0</v>
      </c>
      <c r="K618" s="6">
        <f t="shared" si="1006"/>
        <v>8710.4</v>
      </c>
      <c r="L618" s="6">
        <f t="shared" si="1008"/>
        <v>8710.4</v>
      </c>
      <c r="M618" s="6">
        <f t="shared" si="1006"/>
        <v>0</v>
      </c>
      <c r="N618" s="6">
        <f t="shared" si="1006"/>
        <v>8710.4</v>
      </c>
    </row>
    <row r="619" spans="1:14" ht="15.75" outlineLevel="7" x14ac:dyDescent="0.2">
      <c r="A619" s="44" t="s">
        <v>552</v>
      </c>
      <c r="B619" s="44" t="s">
        <v>472</v>
      </c>
      <c r="C619" s="44" t="s">
        <v>289</v>
      </c>
      <c r="D619" s="44" t="s">
        <v>7</v>
      </c>
      <c r="E619" s="11" t="s">
        <v>8</v>
      </c>
      <c r="F619" s="7">
        <v>8710.4</v>
      </c>
      <c r="G619" s="7"/>
      <c r="H619" s="7">
        <f>SUM(F619:G619)</f>
        <v>8710.4</v>
      </c>
      <c r="I619" s="7">
        <v>8710.4</v>
      </c>
      <c r="J619" s="7"/>
      <c r="K619" s="7">
        <f>SUM(I619:J619)</f>
        <v>8710.4</v>
      </c>
      <c r="L619" s="7">
        <v>8710.4</v>
      </c>
      <c r="M619" s="7"/>
      <c r="N619" s="7">
        <f>SUM(L619:M619)</f>
        <v>8710.4</v>
      </c>
    </row>
    <row r="620" spans="1:14" ht="31.5" outlineLevel="7" x14ac:dyDescent="0.2">
      <c r="A620" s="43" t="s">
        <v>552</v>
      </c>
      <c r="B620" s="43" t="s">
        <v>472</v>
      </c>
      <c r="C620" s="43" t="s">
        <v>30</v>
      </c>
      <c r="D620" s="43"/>
      <c r="E620" s="10" t="s">
        <v>31</v>
      </c>
      <c r="F620" s="6">
        <f t="shared" ref="F620:N622" si="1009">F621</f>
        <v>129.5</v>
      </c>
      <c r="G620" s="6">
        <f t="shared" si="1009"/>
        <v>0</v>
      </c>
      <c r="H620" s="6">
        <f t="shared" si="1009"/>
        <v>129.5</v>
      </c>
      <c r="I620" s="6">
        <f t="shared" ref="I620:I622" si="1010">I621</f>
        <v>129.5</v>
      </c>
      <c r="J620" s="6">
        <f t="shared" si="1009"/>
        <v>0</v>
      </c>
      <c r="K620" s="6">
        <f t="shared" si="1009"/>
        <v>129.5</v>
      </c>
      <c r="L620" s="6">
        <f t="shared" ref="L620:L622" si="1011">L621</f>
        <v>129.5</v>
      </c>
      <c r="M620" s="6">
        <f t="shared" si="1009"/>
        <v>0</v>
      </c>
      <c r="N620" s="6">
        <f t="shared" si="1009"/>
        <v>129.5</v>
      </c>
    </row>
    <row r="621" spans="1:14" ht="15.75" outlineLevel="7" x14ac:dyDescent="0.2">
      <c r="A621" s="43" t="s">
        <v>552</v>
      </c>
      <c r="B621" s="43" t="s">
        <v>472</v>
      </c>
      <c r="C621" s="43" t="s">
        <v>71</v>
      </c>
      <c r="D621" s="43"/>
      <c r="E621" s="10" t="s">
        <v>72</v>
      </c>
      <c r="F621" s="6">
        <f t="shared" si="1009"/>
        <v>129.5</v>
      </c>
      <c r="G621" s="6">
        <f t="shared" si="1009"/>
        <v>0</v>
      </c>
      <c r="H621" s="6">
        <f t="shared" si="1009"/>
        <v>129.5</v>
      </c>
      <c r="I621" s="6">
        <f t="shared" si="1010"/>
        <v>129.5</v>
      </c>
      <c r="J621" s="6">
        <f t="shared" si="1009"/>
        <v>0</v>
      </c>
      <c r="K621" s="6">
        <f t="shared" si="1009"/>
        <v>129.5</v>
      </c>
      <c r="L621" s="6">
        <f t="shared" si="1011"/>
        <v>129.5</v>
      </c>
      <c r="M621" s="6">
        <f t="shared" si="1009"/>
        <v>0</v>
      </c>
      <c r="N621" s="6">
        <f t="shared" si="1009"/>
        <v>129.5</v>
      </c>
    </row>
    <row r="622" spans="1:14" ht="30" customHeight="1" outlineLevel="7" x14ac:dyDescent="0.2">
      <c r="A622" s="43" t="s">
        <v>552</v>
      </c>
      <c r="B622" s="43" t="s">
        <v>472</v>
      </c>
      <c r="C622" s="43" t="s">
        <v>73</v>
      </c>
      <c r="D622" s="43"/>
      <c r="E622" s="10" t="s">
        <v>74</v>
      </c>
      <c r="F622" s="6">
        <f t="shared" si="1009"/>
        <v>129.5</v>
      </c>
      <c r="G622" s="6">
        <f t="shared" si="1009"/>
        <v>0</v>
      </c>
      <c r="H622" s="6">
        <f t="shared" si="1009"/>
        <v>129.5</v>
      </c>
      <c r="I622" s="6">
        <f t="shared" si="1010"/>
        <v>129.5</v>
      </c>
      <c r="J622" s="6">
        <f t="shared" si="1009"/>
        <v>0</v>
      </c>
      <c r="K622" s="6">
        <f t="shared" si="1009"/>
        <v>129.5</v>
      </c>
      <c r="L622" s="6">
        <f t="shared" si="1011"/>
        <v>129.5</v>
      </c>
      <c r="M622" s="6">
        <f t="shared" si="1009"/>
        <v>0</v>
      </c>
      <c r="N622" s="6">
        <f t="shared" si="1009"/>
        <v>129.5</v>
      </c>
    </row>
    <row r="623" spans="1:14" ht="15.75" outlineLevel="7" x14ac:dyDescent="0.2">
      <c r="A623" s="43" t="s">
        <v>552</v>
      </c>
      <c r="B623" s="43" t="s">
        <v>472</v>
      </c>
      <c r="C623" s="43" t="s">
        <v>75</v>
      </c>
      <c r="D623" s="43"/>
      <c r="E623" s="10" t="s">
        <v>76</v>
      </c>
      <c r="F623" s="6">
        <f>F625+F624</f>
        <v>129.5</v>
      </c>
      <c r="G623" s="6">
        <f t="shared" ref="G623:H623" si="1012">G625+G624</f>
        <v>0</v>
      </c>
      <c r="H623" s="6">
        <f t="shared" si="1012"/>
        <v>129.5</v>
      </c>
      <c r="I623" s="6">
        <f t="shared" ref="I623:L623" si="1013">I625+I624</f>
        <v>129.5</v>
      </c>
      <c r="J623" s="6">
        <f t="shared" ref="J623" si="1014">J625+J624</f>
        <v>0</v>
      </c>
      <c r="K623" s="6">
        <f t="shared" ref="K623" si="1015">K625+K624</f>
        <v>129.5</v>
      </c>
      <c r="L623" s="6">
        <f t="shared" si="1013"/>
        <v>129.5</v>
      </c>
      <c r="M623" s="6">
        <f t="shared" ref="M623" si="1016">M625+M624</f>
        <v>0</v>
      </c>
      <c r="N623" s="6">
        <f t="shared" ref="N623" si="1017">N625+N624</f>
        <v>129.5</v>
      </c>
    </row>
    <row r="624" spans="1:14" ht="47.25" outlineLevel="7" x14ac:dyDescent="0.2">
      <c r="A624" s="44" t="s">
        <v>552</v>
      </c>
      <c r="B624" s="44" t="s">
        <v>472</v>
      </c>
      <c r="C624" s="44" t="s">
        <v>75</v>
      </c>
      <c r="D624" s="44" t="s">
        <v>4</v>
      </c>
      <c r="E624" s="11" t="s">
        <v>5</v>
      </c>
      <c r="F624" s="7">
        <v>11.3</v>
      </c>
      <c r="G624" s="7"/>
      <c r="H624" s="7">
        <f>SUM(F624:G624)</f>
        <v>11.3</v>
      </c>
      <c r="I624" s="7">
        <v>11.3</v>
      </c>
      <c r="J624" s="7"/>
      <c r="K624" s="7">
        <f>SUM(I624:J624)</f>
        <v>11.3</v>
      </c>
      <c r="L624" s="7">
        <v>11.3</v>
      </c>
      <c r="M624" s="7"/>
      <c r="N624" s="7">
        <f>SUM(L624:M624)</f>
        <v>11.3</v>
      </c>
    </row>
    <row r="625" spans="1:14" ht="15.75" outlineLevel="7" x14ac:dyDescent="0.2">
      <c r="A625" s="44" t="s">
        <v>552</v>
      </c>
      <c r="B625" s="44" t="s">
        <v>472</v>
      </c>
      <c r="C625" s="44" t="s">
        <v>75</v>
      </c>
      <c r="D625" s="44" t="s">
        <v>7</v>
      </c>
      <c r="E625" s="11" t="s">
        <v>8</v>
      </c>
      <c r="F625" s="7">
        <v>118.2</v>
      </c>
      <c r="G625" s="7"/>
      <c r="H625" s="7">
        <f>SUM(F625:G625)</f>
        <v>118.2</v>
      </c>
      <c r="I625" s="7">
        <v>118.2</v>
      </c>
      <c r="J625" s="7"/>
      <c r="K625" s="7">
        <f>SUM(I625:J625)</f>
        <v>118.2</v>
      </c>
      <c r="L625" s="7">
        <v>118.2</v>
      </c>
      <c r="M625" s="7"/>
      <c r="N625" s="7">
        <f>SUM(L625:M625)</f>
        <v>118.2</v>
      </c>
    </row>
    <row r="626" spans="1:14" ht="15.75" outlineLevel="7" x14ac:dyDescent="0.2">
      <c r="A626" s="43" t="s">
        <v>552</v>
      </c>
      <c r="B626" s="43" t="s">
        <v>474</v>
      </c>
      <c r="C626" s="44"/>
      <c r="D626" s="44"/>
      <c r="E626" s="51" t="s">
        <v>475</v>
      </c>
      <c r="F626" s="6">
        <f t="shared" ref="F626:N631" si="1018">F627</f>
        <v>10.199999999999999</v>
      </c>
      <c r="G626" s="6">
        <f t="shared" si="1018"/>
        <v>0</v>
      </c>
      <c r="H626" s="6">
        <f t="shared" si="1018"/>
        <v>10.199999999999999</v>
      </c>
      <c r="I626" s="6">
        <f t="shared" si="1018"/>
        <v>10.199999999999999</v>
      </c>
      <c r="J626" s="6">
        <f t="shared" si="1018"/>
        <v>0</v>
      </c>
      <c r="K626" s="6">
        <f t="shared" si="1018"/>
        <v>10.199999999999999</v>
      </c>
      <c r="L626" s="6">
        <f t="shared" ref="L626:L631" si="1019">L627</f>
        <v>10.199999999999999</v>
      </c>
      <c r="M626" s="6">
        <f t="shared" si="1018"/>
        <v>0</v>
      </c>
      <c r="N626" s="6">
        <f t="shared" si="1018"/>
        <v>10.199999999999999</v>
      </c>
    </row>
    <row r="627" spans="1:14" ht="15.75" outlineLevel="7" x14ac:dyDescent="0.2">
      <c r="A627" s="43" t="s">
        <v>552</v>
      </c>
      <c r="B627" s="43" t="s">
        <v>476</v>
      </c>
      <c r="C627" s="43"/>
      <c r="D627" s="43"/>
      <c r="E627" s="10" t="s">
        <v>477</v>
      </c>
      <c r="F627" s="6">
        <f t="shared" si="1018"/>
        <v>10.199999999999999</v>
      </c>
      <c r="G627" s="6">
        <f t="shared" si="1018"/>
        <v>0</v>
      </c>
      <c r="H627" s="6">
        <f t="shared" si="1018"/>
        <v>10.199999999999999</v>
      </c>
      <c r="I627" s="6">
        <f t="shared" si="1018"/>
        <v>10.199999999999999</v>
      </c>
      <c r="J627" s="6">
        <f t="shared" si="1018"/>
        <v>0</v>
      </c>
      <c r="K627" s="6">
        <f t="shared" si="1018"/>
        <v>10.199999999999999</v>
      </c>
      <c r="L627" s="6">
        <f t="shared" si="1019"/>
        <v>10.199999999999999</v>
      </c>
      <c r="M627" s="6">
        <f t="shared" si="1018"/>
        <v>0</v>
      </c>
      <c r="N627" s="6">
        <f t="shared" si="1018"/>
        <v>10.199999999999999</v>
      </c>
    </row>
    <row r="628" spans="1:14" ht="31.5" outlineLevel="7" x14ac:dyDescent="0.2">
      <c r="A628" s="43" t="s">
        <v>552</v>
      </c>
      <c r="B628" s="43" t="s">
        <v>476</v>
      </c>
      <c r="C628" s="43" t="s">
        <v>30</v>
      </c>
      <c r="D628" s="43"/>
      <c r="E628" s="10" t="s">
        <v>31</v>
      </c>
      <c r="F628" s="6">
        <f t="shared" si="1018"/>
        <v>10.199999999999999</v>
      </c>
      <c r="G628" s="6">
        <f t="shared" si="1018"/>
        <v>0</v>
      </c>
      <c r="H628" s="6">
        <f t="shared" si="1018"/>
        <v>10.199999999999999</v>
      </c>
      <c r="I628" s="6">
        <f t="shared" si="1018"/>
        <v>10.199999999999999</v>
      </c>
      <c r="J628" s="6">
        <f t="shared" si="1018"/>
        <v>0</v>
      </c>
      <c r="K628" s="6">
        <f t="shared" si="1018"/>
        <v>10.199999999999999</v>
      </c>
      <c r="L628" s="6">
        <f t="shared" si="1019"/>
        <v>10.199999999999999</v>
      </c>
      <c r="M628" s="6">
        <f t="shared" si="1018"/>
        <v>0</v>
      </c>
      <c r="N628" s="6">
        <f t="shared" si="1018"/>
        <v>10.199999999999999</v>
      </c>
    </row>
    <row r="629" spans="1:14" ht="15.75" outlineLevel="7" x14ac:dyDescent="0.2">
      <c r="A629" s="43" t="s">
        <v>552</v>
      </c>
      <c r="B629" s="43" t="s">
        <v>476</v>
      </c>
      <c r="C629" s="43" t="s">
        <v>71</v>
      </c>
      <c r="D629" s="43"/>
      <c r="E629" s="10" t="s">
        <v>72</v>
      </c>
      <c r="F629" s="6">
        <f t="shared" si="1018"/>
        <v>10.199999999999999</v>
      </c>
      <c r="G629" s="6">
        <f t="shared" si="1018"/>
        <v>0</v>
      </c>
      <c r="H629" s="6">
        <f t="shared" si="1018"/>
        <v>10.199999999999999</v>
      </c>
      <c r="I629" s="6">
        <f t="shared" si="1018"/>
        <v>10.199999999999999</v>
      </c>
      <c r="J629" s="6">
        <f t="shared" si="1018"/>
        <v>0</v>
      </c>
      <c r="K629" s="6">
        <f t="shared" si="1018"/>
        <v>10.199999999999999</v>
      </c>
      <c r="L629" s="6">
        <f t="shared" si="1019"/>
        <v>10.199999999999999</v>
      </c>
      <c r="M629" s="6">
        <f t="shared" si="1018"/>
        <v>0</v>
      </c>
      <c r="N629" s="6">
        <f t="shared" si="1018"/>
        <v>10.199999999999999</v>
      </c>
    </row>
    <row r="630" spans="1:14" ht="30" customHeight="1" outlineLevel="7" x14ac:dyDescent="0.2">
      <c r="A630" s="43" t="s">
        <v>552</v>
      </c>
      <c r="B630" s="43" t="s">
        <v>476</v>
      </c>
      <c r="C630" s="43" t="s">
        <v>73</v>
      </c>
      <c r="D630" s="43"/>
      <c r="E630" s="10" t="s">
        <v>74</v>
      </c>
      <c r="F630" s="6">
        <f t="shared" si="1018"/>
        <v>10.199999999999999</v>
      </c>
      <c r="G630" s="6">
        <f t="shared" si="1018"/>
        <v>0</v>
      </c>
      <c r="H630" s="6">
        <f t="shared" si="1018"/>
        <v>10.199999999999999</v>
      </c>
      <c r="I630" s="6">
        <f t="shared" si="1018"/>
        <v>10.199999999999999</v>
      </c>
      <c r="J630" s="6">
        <f t="shared" si="1018"/>
        <v>0</v>
      </c>
      <c r="K630" s="6">
        <f t="shared" si="1018"/>
        <v>10.199999999999999</v>
      </c>
      <c r="L630" s="6">
        <f t="shared" si="1019"/>
        <v>10.199999999999999</v>
      </c>
      <c r="M630" s="6">
        <f t="shared" si="1018"/>
        <v>0</v>
      </c>
      <c r="N630" s="6">
        <f t="shared" si="1018"/>
        <v>10.199999999999999</v>
      </c>
    </row>
    <row r="631" spans="1:14" ht="15.75" outlineLevel="7" x14ac:dyDescent="0.2">
      <c r="A631" s="43" t="s">
        <v>552</v>
      </c>
      <c r="B631" s="43" t="s">
        <v>476</v>
      </c>
      <c r="C631" s="43" t="s">
        <v>75</v>
      </c>
      <c r="D631" s="43"/>
      <c r="E631" s="10" t="s">
        <v>76</v>
      </c>
      <c r="F631" s="6">
        <f t="shared" si="1018"/>
        <v>10.199999999999999</v>
      </c>
      <c r="G631" s="6">
        <f t="shared" si="1018"/>
        <v>0</v>
      </c>
      <c r="H631" s="6">
        <f t="shared" si="1018"/>
        <v>10.199999999999999</v>
      </c>
      <c r="I631" s="6">
        <f t="shared" si="1018"/>
        <v>10.199999999999999</v>
      </c>
      <c r="J631" s="6">
        <f t="shared" si="1018"/>
        <v>0</v>
      </c>
      <c r="K631" s="6">
        <f t="shared" si="1018"/>
        <v>10.199999999999999</v>
      </c>
      <c r="L631" s="6">
        <f t="shared" si="1019"/>
        <v>10.199999999999999</v>
      </c>
      <c r="M631" s="6">
        <f t="shared" si="1018"/>
        <v>0</v>
      </c>
      <c r="N631" s="6">
        <f t="shared" si="1018"/>
        <v>10.199999999999999</v>
      </c>
    </row>
    <row r="632" spans="1:14" ht="15.75" outlineLevel="7" x14ac:dyDescent="0.2">
      <c r="A632" s="44" t="s">
        <v>552</v>
      </c>
      <c r="B632" s="44" t="s">
        <v>476</v>
      </c>
      <c r="C632" s="44" t="s">
        <v>75</v>
      </c>
      <c r="D632" s="44" t="s">
        <v>7</v>
      </c>
      <c r="E632" s="11" t="s">
        <v>8</v>
      </c>
      <c r="F632" s="7">
        <v>10.199999999999999</v>
      </c>
      <c r="G632" s="7"/>
      <c r="H632" s="7">
        <f>SUM(F632:G632)</f>
        <v>10.199999999999999</v>
      </c>
      <c r="I632" s="7">
        <v>10.199999999999999</v>
      </c>
      <c r="J632" s="7"/>
      <c r="K632" s="7">
        <f>SUM(I632:J632)</f>
        <v>10.199999999999999</v>
      </c>
      <c r="L632" s="7">
        <v>10.199999999999999</v>
      </c>
      <c r="M632" s="7"/>
      <c r="N632" s="7">
        <f>SUM(L632:M632)</f>
        <v>10.199999999999999</v>
      </c>
    </row>
    <row r="633" spans="1:14" ht="15.75" outlineLevel="7" x14ac:dyDescent="0.2">
      <c r="A633" s="43" t="s">
        <v>552</v>
      </c>
      <c r="B633" s="43" t="s">
        <v>536</v>
      </c>
      <c r="C633" s="44"/>
      <c r="D633" s="44"/>
      <c r="E633" s="51" t="s">
        <v>537</v>
      </c>
      <c r="F633" s="6">
        <f t="shared" ref="F633:N638" si="1020">F634</f>
        <v>7000</v>
      </c>
      <c r="G633" s="6">
        <f t="shared" si="1020"/>
        <v>0</v>
      </c>
      <c r="H633" s="6">
        <f t="shared" si="1020"/>
        <v>7000</v>
      </c>
      <c r="I633" s="6">
        <f t="shared" ref="I633:I638" si="1021">I634</f>
        <v>1000</v>
      </c>
      <c r="J633" s="6">
        <f t="shared" si="1020"/>
        <v>0</v>
      </c>
      <c r="K633" s="6">
        <f t="shared" si="1020"/>
        <v>1000</v>
      </c>
      <c r="L633" s="6">
        <f t="shared" ref="L633:L638" si="1022">L634</f>
        <v>1000</v>
      </c>
      <c r="M633" s="6">
        <f t="shared" si="1020"/>
        <v>0</v>
      </c>
      <c r="N633" s="6">
        <f t="shared" si="1020"/>
        <v>1000</v>
      </c>
    </row>
    <row r="634" spans="1:14" ht="15.75" outlineLevel="7" x14ac:dyDescent="0.2">
      <c r="A634" s="43" t="s">
        <v>552</v>
      </c>
      <c r="B634" s="43" t="s">
        <v>540</v>
      </c>
      <c r="C634" s="43"/>
      <c r="D634" s="43"/>
      <c r="E634" s="10" t="s">
        <v>541</v>
      </c>
      <c r="F634" s="6">
        <f t="shared" si="1020"/>
        <v>7000</v>
      </c>
      <c r="G634" s="6">
        <f t="shared" si="1020"/>
        <v>0</v>
      </c>
      <c r="H634" s="6">
        <f t="shared" si="1020"/>
        <v>7000</v>
      </c>
      <c r="I634" s="6">
        <f t="shared" si="1021"/>
        <v>1000</v>
      </c>
      <c r="J634" s="6">
        <f t="shared" si="1020"/>
        <v>0</v>
      </c>
      <c r="K634" s="6">
        <f t="shared" si="1020"/>
        <v>1000</v>
      </c>
      <c r="L634" s="6">
        <f t="shared" si="1022"/>
        <v>1000</v>
      </c>
      <c r="M634" s="6">
        <f t="shared" si="1020"/>
        <v>0</v>
      </c>
      <c r="N634" s="6">
        <f t="shared" si="1020"/>
        <v>1000</v>
      </c>
    </row>
    <row r="635" spans="1:14" ht="31.5" outlineLevel="2" x14ac:dyDescent="0.2">
      <c r="A635" s="43" t="s">
        <v>552</v>
      </c>
      <c r="B635" s="43" t="s">
        <v>540</v>
      </c>
      <c r="C635" s="43" t="s">
        <v>22</v>
      </c>
      <c r="D635" s="43"/>
      <c r="E635" s="10" t="s">
        <v>23</v>
      </c>
      <c r="F635" s="6">
        <f t="shared" si="1020"/>
        <v>7000</v>
      </c>
      <c r="G635" s="6">
        <f t="shared" si="1020"/>
        <v>0</v>
      </c>
      <c r="H635" s="6">
        <f t="shared" si="1020"/>
        <v>7000</v>
      </c>
      <c r="I635" s="6">
        <f t="shared" si="1021"/>
        <v>1000</v>
      </c>
      <c r="J635" s="6">
        <f t="shared" si="1020"/>
        <v>0</v>
      </c>
      <c r="K635" s="6">
        <f t="shared" si="1020"/>
        <v>1000</v>
      </c>
      <c r="L635" s="6">
        <f t="shared" si="1022"/>
        <v>1000</v>
      </c>
      <c r="M635" s="6">
        <f t="shared" si="1020"/>
        <v>0</v>
      </c>
      <c r="N635" s="6">
        <f t="shared" si="1020"/>
        <v>1000</v>
      </c>
    </row>
    <row r="636" spans="1:14" ht="31.5" outlineLevel="3" x14ac:dyDescent="0.2">
      <c r="A636" s="43" t="s">
        <v>552</v>
      </c>
      <c r="B636" s="43" t="s">
        <v>540</v>
      </c>
      <c r="C636" s="43" t="s">
        <v>24</v>
      </c>
      <c r="D636" s="43"/>
      <c r="E636" s="10" t="s">
        <v>25</v>
      </c>
      <c r="F636" s="6">
        <f t="shared" si="1020"/>
        <v>7000</v>
      </c>
      <c r="G636" s="6">
        <f t="shared" si="1020"/>
        <v>0</v>
      </c>
      <c r="H636" s="6">
        <f t="shared" si="1020"/>
        <v>7000</v>
      </c>
      <c r="I636" s="6">
        <f t="shared" si="1021"/>
        <v>1000</v>
      </c>
      <c r="J636" s="6">
        <f t="shared" si="1020"/>
        <v>0</v>
      </c>
      <c r="K636" s="6">
        <f t="shared" si="1020"/>
        <v>1000</v>
      </c>
      <c r="L636" s="6">
        <f t="shared" si="1022"/>
        <v>1000</v>
      </c>
      <c r="M636" s="6">
        <f t="shared" si="1020"/>
        <v>0</v>
      </c>
      <c r="N636" s="6">
        <f t="shared" si="1020"/>
        <v>1000</v>
      </c>
    </row>
    <row r="637" spans="1:14" ht="21.75" customHeight="1" outlineLevel="4" x14ac:dyDescent="0.2">
      <c r="A637" s="43" t="s">
        <v>552</v>
      </c>
      <c r="B637" s="43" t="s">
        <v>540</v>
      </c>
      <c r="C637" s="43" t="s">
        <v>248</v>
      </c>
      <c r="D637" s="43"/>
      <c r="E637" s="10" t="s">
        <v>249</v>
      </c>
      <c r="F637" s="6">
        <f t="shared" si="1020"/>
        <v>7000</v>
      </c>
      <c r="G637" s="6">
        <f t="shared" si="1020"/>
        <v>0</v>
      </c>
      <c r="H637" s="6">
        <f t="shared" si="1020"/>
        <v>7000</v>
      </c>
      <c r="I637" s="6">
        <f t="shared" si="1021"/>
        <v>1000</v>
      </c>
      <c r="J637" s="6">
        <f t="shared" si="1020"/>
        <v>0</v>
      </c>
      <c r="K637" s="6">
        <f t="shared" si="1020"/>
        <v>1000</v>
      </c>
      <c r="L637" s="6">
        <f t="shared" si="1022"/>
        <v>1000</v>
      </c>
      <c r="M637" s="6">
        <f t="shared" si="1020"/>
        <v>0</v>
      </c>
      <c r="N637" s="6">
        <f t="shared" si="1020"/>
        <v>1000</v>
      </c>
    </row>
    <row r="638" spans="1:14" ht="47.25" outlineLevel="5" x14ac:dyDescent="0.2">
      <c r="A638" s="43" t="s">
        <v>552</v>
      </c>
      <c r="B638" s="43" t="s">
        <v>540</v>
      </c>
      <c r="C638" s="43" t="s">
        <v>440</v>
      </c>
      <c r="D638" s="43"/>
      <c r="E638" s="10" t="s">
        <v>441</v>
      </c>
      <c r="F638" s="6">
        <f t="shared" si="1020"/>
        <v>7000</v>
      </c>
      <c r="G638" s="6">
        <f t="shared" si="1020"/>
        <v>0</v>
      </c>
      <c r="H638" s="6">
        <f t="shared" si="1020"/>
        <v>7000</v>
      </c>
      <c r="I638" s="6">
        <f t="shared" si="1021"/>
        <v>1000</v>
      </c>
      <c r="J638" s="6">
        <f t="shared" si="1020"/>
        <v>0</v>
      </c>
      <c r="K638" s="6">
        <f t="shared" si="1020"/>
        <v>1000</v>
      </c>
      <c r="L638" s="6">
        <f t="shared" si="1022"/>
        <v>1000</v>
      </c>
      <c r="M638" s="6">
        <f t="shared" si="1020"/>
        <v>0</v>
      </c>
      <c r="N638" s="6">
        <f t="shared" si="1020"/>
        <v>1000</v>
      </c>
    </row>
    <row r="639" spans="1:14" ht="15.75" outlineLevel="7" x14ac:dyDescent="0.2">
      <c r="A639" s="44" t="s">
        <v>552</v>
      </c>
      <c r="B639" s="44" t="s">
        <v>540</v>
      </c>
      <c r="C639" s="44" t="s">
        <v>440</v>
      </c>
      <c r="D639" s="44" t="s">
        <v>19</v>
      </c>
      <c r="E639" s="11" t="s">
        <v>20</v>
      </c>
      <c r="F639" s="7">
        <f>1000+6000</f>
        <v>7000</v>
      </c>
      <c r="G639" s="7"/>
      <c r="H639" s="7">
        <f>SUM(F639:G639)</f>
        <v>7000</v>
      </c>
      <c r="I639" s="7">
        <v>1000</v>
      </c>
      <c r="J639" s="7"/>
      <c r="K639" s="7">
        <f>SUM(I639:J639)</f>
        <v>1000</v>
      </c>
      <c r="L639" s="7">
        <v>1000</v>
      </c>
      <c r="M639" s="7"/>
      <c r="N639" s="7">
        <f>SUM(L639:M639)</f>
        <v>1000</v>
      </c>
    </row>
    <row r="640" spans="1:14" ht="15.75" outlineLevel="7" x14ac:dyDescent="0.2">
      <c r="A640" s="44"/>
      <c r="B640" s="44"/>
      <c r="C640" s="44"/>
      <c r="D640" s="44"/>
      <c r="E640" s="11"/>
      <c r="F640" s="7"/>
      <c r="G640" s="7"/>
      <c r="H640" s="7"/>
      <c r="I640" s="7"/>
      <c r="J640" s="7"/>
      <c r="K640" s="7"/>
      <c r="L640" s="7"/>
      <c r="M640" s="7"/>
      <c r="N640" s="7"/>
    </row>
    <row r="641" spans="1:14" ht="15.75" x14ac:dyDescent="0.2">
      <c r="A641" s="43" t="s">
        <v>554</v>
      </c>
      <c r="B641" s="43"/>
      <c r="C641" s="43"/>
      <c r="D641" s="43"/>
      <c r="E641" s="10" t="s">
        <v>555</v>
      </c>
      <c r="F641" s="6">
        <f>F642+F650+F772+F788</f>
        <v>1879526.0876632431</v>
      </c>
      <c r="G641" s="6">
        <f t="shared" ref="G641:H641" si="1023">G642+G650+G772+G788</f>
        <v>0</v>
      </c>
      <c r="H641" s="6">
        <f t="shared" si="1023"/>
        <v>1879526.0876632431</v>
      </c>
      <c r="I641" s="6">
        <f>I642+I650+I772+I788</f>
        <v>1883354.1540540541</v>
      </c>
      <c r="J641" s="6">
        <f t="shared" ref="J641" si="1024">J642+J650+J772+J788</f>
        <v>0</v>
      </c>
      <c r="K641" s="6">
        <f t="shared" ref="K641" si="1025">K642+K650+K772+K788</f>
        <v>1883354.1540540541</v>
      </c>
      <c r="L641" s="6">
        <f>L642+L650+L772+L788</f>
        <v>1874933.9648648652</v>
      </c>
      <c r="M641" s="6">
        <f t="shared" ref="M641" si="1026">M642+M650+M772+M788</f>
        <v>0</v>
      </c>
      <c r="N641" s="6">
        <f t="shared" ref="N641" si="1027">N642+N650+N772+N788</f>
        <v>1874933.9648648652</v>
      </c>
    </row>
    <row r="642" spans="1:14" ht="15.75" x14ac:dyDescent="0.2">
      <c r="A642" s="43" t="s">
        <v>554</v>
      </c>
      <c r="B642" s="43" t="s">
        <v>468</v>
      </c>
      <c r="C642" s="43"/>
      <c r="D642" s="43"/>
      <c r="E642" s="51" t="s">
        <v>469</v>
      </c>
      <c r="F642" s="6">
        <f t="shared" ref="F642:N646" si="1028">F643</f>
        <v>40.6</v>
      </c>
      <c r="G642" s="6">
        <f t="shared" si="1028"/>
        <v>0</v>
      </c>
      <c r="H642" s="6">
        <f t="shared" si="1028"/>
        <v>40.6</v>
      </c>
      <c r="I642" s="6">
        <f t="shared" ref="I642:I646" si="1029">I643</f>
        <v>40.6</v>
      </c>
      <c r="J642" s="6">
        <f t="shared" si="1028"/>
        <v>0</v>
      </c>
      <c r="K642" s="6">
        <f t="shared" si="1028"/>
        <v>40.6</v>
      </c>
      <c r="L642" s="6">
        <f t="shared" ref="L642:L646" si="1030">L643</f>
        <v>40.6</v>
      </c>
      <c r="M642" s="6">
        <f t="shared" si="1028"/>
        <v>0</v>
      </c>
      <c r="N642" s="6">
        <f t="shared" si="1028"/>
        <v>40.6</v>
      </c>
    </row>
    <row r="643" spans="1:14" ht="15.75" outlineLevel="1" x14ac:dyDescent="0.2">
      <c r="A643" s="43" t="s">
        <v>554</v>
      </c>
      <c r="B643" s="43" t="s">
        <v>472</v>
      </c>
      <c r="C643" s="43"/>
      <c r="D643" s="43"/>
      <c r="E643" s="10" t="s">
        <v>473</v>
      </c>
      <c r="F643" s="6">
        <f t="shared" si="1028"/>
        <v>40.6</v>
      </c>
      <c r="G643" s="6">
        <f t="shared" si="1028"/>
        <v>0</v>
      </c>
      <c r="H643" s="6">
        <f t="shared" si="1028"/>
        <v>40.6</v>
      </c>
      <c r="I643" s="6">
        <f t="shared" si="1029"/>
        <v>40.6</v>
      </c>
      <c r="J643" s="6">
        <f t="shared" si="1028"/>
        <v>0</v>
      </c>
      <c r="K643" s="6">
        <f t="shared" si="1028"/>
        <v>40.6</v>
      </c>
      <c r="L643" s="6">
        <f t="shared" si="1030"/>
        <v>40.6</v>
      </c>
      <c r="M643" s="6">
        <f t="shared" si="1028"/>
        <v>0</v>
      </c>
      <c r="N643" s="6">
        <f t="shared" si="1028"/>
        <v>40.6</v>
      </c>
    </row>
    <row r="644" spans="1:14" ht="31.5" outlineLevel="2" x14ac:dyDescent="0.2">
      <c r="A644" s="43" t="s">
        <v>554</v>
      </c>
      <c r="B644" s="43" t="s">
        <v>472</v>
      </c>
      <c r="C644" s="43" t="s">
        <v>30</v>
      </c>
      <c r="D644" s="43"/>
      <c r="E644" s="10" t="s">
        <v>31</v>
      </c>
      <c r="F644" s="6">
        <f t="shared" si="1028"/>
        <v>40.6</v>
      </c>
      <c r="G644" s="6">
        <f t="shared" si="1028"/>
        <v>0</v>
      </c>
      <c r="H644" s="6">
        <f t="shared" si="1028"/>
        <v>40.6</v>
      </c>
      <c r="I644" s="6">
        <f t="shared" si="1029"/>
        <v>40.6</v>
      </c>
      <c r="J644" s="6">
        <f t="shared" si="1028"/>
        <v>0</v>
      </c>
      <c r="K644" s="6">
        <f t="shared" si="1028"/>
        <v>40.6</v>
      </c>
      <c r="L644" s="6">
        <f t="shared" si="1030"/>
        <v>40.6</v>
      </c>
      <c r="M644" s="6">
        <f t="shared" si="1028"/>
        <v>0</v>
      </c>
      <c r="N644" s="6">
        <f t="shared" si="1028"/>
        <v>40.6</v>
      </c>
    </row>
    <row r="645" spans="1:14" ht="15.75" outlineLevel="3" x14ac:dyDescent="0.2">
      <c r="A645" s="43" t="s">
        <v>554</v>
      </c>
      <c r="B645" s="43" t="s">
        <v>472</v>
      </c>
      <c r="C645" s="43" t="s">
        <v>71</v>
      </c>
      <c r="D645" s="43"/>
      <c r="E645" s="10" t="s">
        <v>72</v>
      </c>
      <c r="F645" s="6">
        <f t="shared" si="1028"/>
        <v>40.6</v>
      </c>
      <c r="G645" s="6">
        <f t="shared" si="1028"/>
        <v>0</v>
      </c>
      <c r="H645" s="6">
        <f t="shared" si="1028"/>
        <v>40.6</v>
      </c>
      <c r="I645" s="6">
        <f t="shared" si="1029"/>
        <v>40.6</v>
      </c>
      <c r="J645" s="6">
        <f t="shared" si="1028"/>
        <v>0</v>
      </c>
      <c r="K645" s="6">
        <f t="shared" si="1028"/>
        <v>40.6</v>
      </c>
      <c r="L645" s="6">
        <f t="shared" si="1030"/>
        <v>40.6</v>
      </c>
      <c r="M645" s="6">
        <f t="shared" si="1028"/>
        <v>0</v>
      </c>
      <c r="N645" s="6">
        <f t="shared" si="1028"/>
        <v>40.6</v>
      </c>
    </row>
    <row r="646" spans="1:14" ht="32.25" customHeight="1" outlineLevel="4" x14ac:dyDescent="0.2">
      <c r="A646" s="43" t="s">
        <v>554</v>
      </c>
      <c r="B646" s="43" t="s">
        <v>472</v>
      </c>
      <c r="C646" s="43" t="s">
        <v>73</v>
      </c>
      <c r="D646" s="43"/>
      <c r="E646" s="10" t="s">
        <v>74</v>
      </c>
      <c r="F646" s="6">
        <f t="shared" si="1028"/>
        <v>40.6</v>
      </c>
      <c r="G646" s="6">
        <f t="shared" si="1028"/>
        <v>0</v>
      </c>
      <c r="H646" s="6">
        <f t="shared" si="1028"/>
        <v>40.6</v>
      </c>
      <c r="I646" s="6">
        <f t="shared" si="1029"/>
        <v>40.6</v>
      </c>
      <c r="J646" s="6">
        <f t="shared" si="1028"/>
        <v>0</v>
      </c>
      <c r="K646" s="6">
        <f t="shared" si="1028"/>
        <v>40.6</v>
      </c>
      <c r="L646" s="6">
        <f t="shared" si="1030"/>
        <v>40.6</v>
      </c>
      <c r="M646" s="6">
        <f t="shared" si="1028"/>
        <v>0</v>
      </c>
      <c r="N646" s="6">
        <f t="shared" si="1028"/>
        <v>40.6</v>
      </c>
    </row>
    <row r="647" spans="1:14" ht="15.75" outlineLevel="5" x14ac:dyDescent="0.2">
      <c r="A647" s="43" t="s">
        <v>554</v>
      </c>
      <c r="B647" s="43" t="s">
        <v>472</v>
      </c>
      <c r="C647" s="43" t="s">
        <v>75</v>
      </c>
      <c r="D647" s="43"/>
      <c r="E647" s="10" t="s">
        <v>76</v>
      </c>
      <c r="F647" s="6">
        <f>F649+F648</f>
        <v>40.6</v>
      </c>
      <c r="G647" s="6">
        <f t="shared" ref="G647:H647" si="1031">G649+G648</f>
        <v>0</v>
      </c>
      <c r="H647" s="6">
        <f t="shared" si="1031"/>
        <v>40.6</v>
      </c>
      <c r="I647" s="6">
        <f t="shared" ref="I647:L647" si="1032">I649+I648</f>
        <v>40.6</v>
      </c>
      <c r="J647" s="6">
        <f t="shared" ref="J647" si="1033">J649+J648</f>
        <v>0</v>
      </c>
      <c r="K647" s="6">
        <f t="shared" ref="K647" si="1034">K649+K648</f>
        <v>40.6</v>
      </c>
      <c r="L647" s="6">
        <f t="shared" si="1032"/>
        <v>40.6</v>
      </c>
      <c r="M647" s="6">
        <f t="shared" ref="M647" si="1035">M649+M648</f>
        <v>0</v>
      </c>
      <c r="N647" s="6">
        <f t="shared" ref="N647" si="1036">N649+N648</f>
        <v>40.6</v>
      </c>
    </row>
    <row r="648" spans="1:14" ht="47.25" outlineLevel="5" x14ac:dyDescent="0.2">
      <c r="A648" s="44" t="s">
        <v>554</v>
      </c>
      <c r="B648" s="44" t="s">
        <v>472</v>
      </c>
      <c r="C648" s="44" t="s">
        <v>75</v>
      </c>
      <c r="D648" s="44" t="s">
        <v>4</v>
      </c>
      <c r="E648" s="11" t="s">
        <v>5</v>
      </c>
      <c r="F648" s="7">
        <v>5.2</v>
      </c>
      <c r="G648" s="7"/>
      <c r="H648" s="7">
        <f>SUM(F648:G648)</f>
        <v>5.2</v>
      </c>
      <c r="I648" s="7">
        <v>5.2</v>
      </c>
      <c r="J648" s="7"/>
      <c r="K648" s="7">
        <f>SUM(I648:J648)</f>
        <v>5.2</v>
      </c>
      <c r="L648" s="7">
        <v>5.2</v>
      </c>
      <c r="M648" s="7"/>
      <c r="N648" s="7">
        <f>SUM(L648:M648)</f>
        <v>5.2</v>
      </c>
    </row>
    <row r="649" spans="1:14" ht="15.75" outlineLevel="7" x14ac:dyDescent="0.2">
      <c r="A649" s="44" t="s">
        <v>554</v>
      </c>
      <c r="B649" s="44" t="s">
        <v>472</v>
      </c>
      <c r="C649" s="44" t="s">
        <v>75</v>
      </c>
      <c r="D649" s="44" t="s">
        <v>7</v>
      </c>
      <c r="E649" s="11" t="s">
        <v>8</v>
      </c>
      <c r="F649" s="7">
        <v>35.4</v>
      </c>
      <c r="G649" s="7"/>
      <c r="H649" s="7">
        <f>SUM(F649:G649)</f>
        <v>35.4</v>
      </c>
      <c r="I649" s="7">
        <v>35.4</v>
      </c>
      <c r="J649" s="7"/>
      <c r="K649" s="7">
        <f>SUM(I649:J649)</f>
        <v>35.4</v>
      </c>
      <c r="L649" s="7">
        <v>35.4</v>
      </c>
      <c r="M649" s="7"/>
      <c r="N649" s="7">
        <f>SUM(L649:M649)</f>
        <v>35.4</v>
      </c>
    </row>
    <row r="650" spans="1:14" ht="15.75" outlineLevel="7" x14ac:dyDescent="0.2">
      <c r="A650" s="43" t="s">
        <v>554</v>
      </c>
      <c r="B650" s="43" t="s">
        <v>474</v>
      </c>
      <c r="C650" s="44"/>
      <c r="D650" s="44"/>
      <c r="E650" s="51" t="s">
        <v>475</v>
      </c>
      <c r="F650" s="6">
        <f>F651+F680+F715+F726+F732</f>
        <v>1856198.0432432431</v>
      </c>
      <c r="G650" s="6">
        <f t="shared" ref="G650:H650" si="1037">G651+G680+G715+G726+G732</f>
        <v>0</v>
      </c>
      <c r="H650" s="6">
        <f t="shared" si="1037"/>
        <v>1856198.0432432431</v>
      </c>
      <c r="I650" s="6">
        <f>I651+I680+I715+I726+I732</f>
        <v>1862846.864054054</v>
      </c>
      <c r="J650" s="6">
        <f t="shared" ref="J650" si="1038">J651+J680+J715+J726+J732</f>
        <v>0</v>
      </c>
      <c r="K650" s="6">
        <f t="shared" ref="K650" si="1039">K651+K680+K715+K726+K732</f>
        <v>1862846.864054054</v>
      </c>
      <c r="L650" s="6">
        <f>L651+L680+L715+L726+L732</f>
        <v>1854001.274864865</v>
      </c>
      <c r="M650" s="6">
        <f t="shared" ref="M650" si="1040">M651+M680+M715+M726+M732</f>
        <v>0</v>
      </c>
      <c r="N650" s="6">
        <f t="shared" ref="N650" si="1041">N651+N680+N715+N726+N732</f>
        <v>1854001.274864865</v>
      </c>
    </row>
    <row r="651" spans="1:14" ht="15.75" outlineLevel="1" x14ac:dyDescent="0.2">
      <c r="A651" s="43" t="s">
        <v>554</v>
      </c>
      <c r="B651" s="43" t="s">
        <v>556</v>
      </c>
      <c r="C651" s="43"/>
      <c r="D651" s="43"/>
      <c r="E651" s="10" t="s">
        <v>557</v>
      </c>
      <c r="F651" s="6">
        <f>F652+F673</f>
        <v>741545.90999999992</v>
      </c>
      <c r="G651" s="6">
        <f t="shared" ref="G651:H651" si="1042">G652+G673</f>
        <v>0</v>
      </c>
      <c r="H651" s="6">
        <f t="shared" si="1042"/>
        <v>741545.90999999992</v>
      </c>
      <c r="I651" s="6">
        <f t="shared" ref="I651:L651" si="1043">I652+I673</f>
        <v>741904.71</v>
      </c>
      <c r="J651" s="6">
        <f t="shared" ref="J651" si="1044">J652+J673</f>
        <v>0</v>
      </c>
      <c r="K651" s="6">
        <f t="shared" ref="K651" si="1045">K652+K673</f>
        <v>741904.71</v>
      </c>
      <c r="L651" s="6">
        <f t="shared" si="1043"/>
        <v>734375.41</v>
      </c>
      <c r="M651" s="6">
        <f t="shared" ref="M651" si="1046">M652+M673</f>
        <v>0</v>
      </c>
      <c r="N651" s="6">
        <f t="shared" ref="N651" si="1047">N652+N673</f>
        <v>734375.41</v>
      </c>
    </row>
    <row r="652" spans="1:14" ht="31.5" outlineLevel="2" x14ac:dyDescent="0.2">
      <c r="A652" s="43" t="s">
        <v>554</v>
      </c>
      <c r="B652" s="43" t="s">
        <v>556</v>
      </c>
      <c r="C652" s="43" t="s">
        <v>223</v>
      </c>
      <c r="D652" s="43"/>
      <c r="E652" s="10" t="s">
        <v>224</v>
      </c>
      <c r="F652" s="6">
        <f>F653+F663</f>
        <v>737829.80999999994</v>
      </c>
      <c r="G652" s="6">
        <f t="shared" ref="G652:H652" si="1048">G653+G663</f>
        <v>0</v>
      </c>
      <c r="H652" s="6">
        <f t="shared" si="1048"/>
        <v>737829.80999999994</v>
      </c>
      <c r="I652" s="6">
        <f>I653+I663</f>
        <v>738188.61</v>
      </c>
      <c r="J652" s="6">
        <f t="shared" ref="J652" si="1049">J653+J663</f>
        <v>0</v>
      </c>
      <c r="K652" s="6">
        <f t="shared" ref="K652" si="1050">K653+K663</f>
        <v>738188.61</v>
      </c>
      <c r="L652" s="6">
        <f>L653+L663</f>
        <v>730659.31</v>
      </c>
      <c r="M652" s="6">
        <f t="shared" ref="M652" si="1051">M653+M663</f>
        <v>0</v>
      </c>
      <c r="N652" s="6">
        <f t="shared" ref="N652" si="1052">N653+N663</f>
        <v>730659.31</v>
      </c>
    </row>
    <row r="653" spans="1:14" ht="31.5" outlineLevel="3" x14ac:dyDescent="0.2">
      <c r="A653" s="43" t="s">
        <v>554</v>
      </c>
      <c r="B653" s="43" t="s">
        <v>556</v>
      </c>
      <c r="C653" s="43" t="s">
        <v>225</v>
      </c>
      <c r="D653" s="43"/>
      <c r="E653" s="10" t="s">
        <v>226</v>
      </c>
      <c r="F653" s="6">
        <f>F654</f>
        <v>5715.2</v>
      </c>
      <c r="G653" s="6">
        <f t="shared" ref="G653:H653" si="1053">G654</f>
        <v>0</v>
      </c>
      <c r="H653" s="6">
        <f t="shared" si="1053"/>
        <v>5715.2</v>
      </c>
      <c r="I653" s="6">
        <f t="shared" ref="I653:L653" si="1054">I654</f>
        <v>3432.8</v>
      </c>
      <c r="J653" s="6">
        <f t="shared" ref="J653" si="1055">J654</f>
        <v>0</v>
      </c>
      <c r="K653" s="6">
        <f t="shared" ref="K653" si="1056">K654</f>
        <v>3432.8</v>
      </c>
      <c r="L653" s="6">
        <f t="shared" si="1054"/>
        <v>3432.8</v>
      </c>
      <c r="M653" s="6">
        <f t="shared" ref="M653" si="1057">M654</f>
        <v>0</v>
      </c>
      <c r="N653" s="6">
        <f t="shared" ref="N653" si="1058">N654</f>
        <v>3432.8</v>
      </c>
    </row>
    <row r="654" spans="1:14" ht="31.5" outlineLevel="4" x14ac:dyDescent="0.2">
      <c r="A654" s="43" t="s">
        <v>554</v>
      </c>
      <c r="B654" s="43" t="s">
        <v>556</v>
      </c>
      <c r="C654" s="43" t="s">
        <v>227</v>
      </c>
      <c r="D654" s="43"/>
      <c r="E654" s="10" t="s">
        <v>228</v>
      </c>
      <c r="F654" s="6">
        <f>F655+F661+F657+F659</f>
        <v>5715.2</v>
      </c>
      <c r="G654" s="6">
        <f t="shared" ref="G654:H654" si="1059">G655+G661+G657+G659</f>
        <v>0</v>
      </c>
      <c r="H654" s="6">
        <f t="shared" si="1059"/>
        <v>5715.2</v>
      </c>
      <c r="I654" s="6">
        <f>I655+I661+I657+I659</f>
        <v>3432.8</v>
      </c>
      <c r="J654" s="6">
        <f t="shared" ref="J654" si="1060">J655+J661+J657+J659</f>
        <v>0</v>
      </c>
      <c r="K654" s="6">
        <f t="shared" ref="K654" si="1061">K655+K661+K657+K659</f>
        <v>3432.8</v>
      </c>
      <c r="L654" s="6">
        <f>L655+L661+L657+L659</f>
        <v>3432.8</v>
      </c>
      <c r="M654" s="6">
        <f t="shared" ref="M654" si="1062">M655+M661+M657+M659</f>
        <v>0</v>
      </c>
      <c r="N654" s="6">
        <f t="shared" ref="N654" si="1063">N655+N661+N657+N659</f>
        <v>3432.8</v>
      </c>
    </row>
    <row r="655" spans="1:14" ht="15.75" outlineLevel="5" x14ac:dyDescent="0.2">
      <c r="A655" s="43" t="s">
        <v>554</v>
      </c>
      <c r="B655" s="43" t="s">
        <v>556</v>
      </c>
      <c r="C655" s="43" t="s">
        <v>291</v>
      </c>
      <c r="D655" s="43"/>
      <c r="E655" s="10" t="s">
        <v>292</v>
      </c>
      <c r="F655" s="6">
        <f t="shared" ref="F655:N655" si="1064">F656</f>
        <v>2865.9</v>
      </c>
      <c r="G655" s="6">
        <f t="shared" si="1064"/>
        <v>0</v>
      </c>
      <c r="H655" s="6">
        <f t="shared" si="1064"/>
        <v>2865.9</v>
      </c>
      <c r="I655" s="6">
        <f t="shared" si="1064"/>
        <v>2865.9</v>
      </c>
      <c r="J655" s="6">
        <f t="shared" si="1064"/>
        <v>0</v>
      </c>
      <c r="K655" s="6">
        <f t="shared" si="1064"/>
        <v>2865.9</v>
      </c>
      <c r="L655" s="6">
        <f>L656</f>
        <v>2865.9</v>
      </c>
      <c r="M655" s="6">
        <f t="shared" si="1064"/>
        <v>0</v>
      </c>
      <c r="N655" s="6">
        <f t="shared" si="1064"/>
        <v>2865.9</v>
      </c>
    </row>
    <row r="656" spans="1:14" ht="15.75" outlineLevel="7" x14ac:dyDescent="0.2">
      <c r="A656" s="44" t="s">
        <v>554</v>
      </c>
      <c r="B656" s="44" t="s">
        <v>556</v>
      </c>
      <c r="C656" s="44" t="s">
        <v>291</v>
      </c>
      <c r="D656" s="44" t="s">
        <v>15</v>
      </c>
      <c r="E656" s="11" t="s">
        <v>16</v>
      </c>
      <c r="F656" s="7">
        <v>2865.9</v>
      </c>
      <c r="G656" s="7"/>
      <c r="H656" s="7">
        <f>SUM(F656:G656)</f>
        <v>2865.9</v>
      </c>
      <c r="I656" s="7">
        <v>2865.9</v>
      </c>
      <c r="J656" s="7"/>
      <c r="K656" s="7">
        <f>SUM(I656:J656)</f>
        <v>2865.9</v>
      </c>
      <c r="L656" s="7">
        <v>2865.9</v>
      </c>
      <c r="M656" s="7"/>
      <c r="N656" s="7">
        <f>SUM(L656:M656)</f>
        <v>2865.9</v>
      </c>
    </row>
    <row r="657" spans="1:14" s="57" customFormat="1" ht="15.75" outlineLevel="7" x14ac:dyDescent="0.2">
      <c r="A657" s="43" t="s">
        <v>554</v>
      </c>
      <c r="B657" s="43" t="s">
        <v>556</v>
      </c>
      <c r="C657" s="43" t="s">
        <v>423</v>
      </c>
      <c r="D657" s="43"/>
      <c r="E657" s="10" t="s">
        <v>421</v>
      </c>
      <c r="F657" s="6">
        <f t="shared" ref="F657:N659" si="1065">F658</f>
        <v>100</v>
      </c>
      <c r="G657" s="6">
        <f t="shared" si="1065"/>
        <v>0</v>
      </c>
      <c r="H657" s="6">
        <f t="shared" si="1065"/>
        <v>100</v>
      </c>
      <c r="I657" s="6">
        <f t="shared" si="1065"/>
        <v>100</v>
      </c>
      <c r="J657" s="6">
        <f t="shared" si="1065"/>
        <v>0</v>
      </c>
      <c r="K657" s="6">
        <f t="shared" si="1065"/>
        <v>100</v>
      </c>
      <c r="L657" s="6">
        <f t="shared" ref="L657:L659" si="1066">L658</f>
        <v>100</v>
      </c>
      <c r="M657" s="6">
        <f t="shared" si="1065"/>
        <v>0</v>
      </c>
      <c r="N657" s="6">
        <f t="shared" si="1065"/>
        <v>100</v>
      </c>
    </row>
    <row r="658" spans="1:14" ht="31.5" outlineLevel="7" x14ac:dyDescent="0.2">
      <c r="A658" s="44" t="s">
        <v>554</v>
      </c>
      <c r="B658" s="44" t="s">
        <v>556</v>
      </c>
      <c r="C658" s="44" t="s">
        <v>423</v>
      </c>
      <c r="D658" s="44" t="s">
        <v>65</v>
      </c>
      <c r="E658" s="13" t="s">
        <v>422</v>
      </c>
      <c r="F658" s="7">
        <v>100</v>
      </c>
      <c r="G658" s="7"/>
      <c r="H658" s="7">
        <f>SUM(F658:G658)</f>
        <v>100</v>
      </c>
      <c r="I658" s="7">
        <v>100</v>
      </c>
      <c r="J658" s="7"/>
      <c r="K658" s="7">
        <f>SUM(I658:J658)</f>
        <v>100</v>
      </c>
      <c r="L658" s="7">
        <v>100</v>
      </c>
      <c r="M658" s="7"/>
      <c r="N658" s="7">
        <f>SUM(L658:M658)</f>
        <v>100</v>
      </c>
    </row>
    <row r="659" spans="1:14" ht="31.5" outlineLevel="7" x14ac:dyDescent="0.2">
      <c r="A659" s="41" t="s">
        <v>554</v>
      </c>
      <c r="B659" s="41" t="s">
        <v>556</v>
      </c>
      <c r="C659" s="41" t="s">
        <v>729</v>
      </c>
      <c r="D659" s="41"/>
      <c r="E659" s="21" t="s">
        <v>609</v>
      </c>
      <c r="F659" s="6">
        <f t="shared" si="1065"/>
        <v>1699.3</v>
      </c>
      <c r="G659" s="6">
        <f t="shared" si="1065"/>
        <v>0</v>
      </c>
      <c r="H659" s="6">
        <f t="shared" si="1065"/>
        <v>1699.3</v>
      </c>
      <c r="I659" s="6">
        <f t="shared" si="1065"/>
        <v>466.9</v>
      </c>
      <c r="J659" s="6">
        <f t="shared" si="1065"/>
        <v>0</v>
      </c>
      <c r="K659" s="6">
        <f t="shared" si="1065"/>
        <v>466.9</v>
      </c>
      <c r="L659" s="6">
        <f t="shared" si="1066"/>
        <v>466.9</v>
      </c>
      <c r="M659" s="6">
        <f t="shared" si="1065"/>
        <v>0</v>
      </c>
      <c r="N659" s="6">
        <f t="shared" si="1065"/>
        <v>466.9</v>
      </c>
    </row>
    <row r="660" spans="1:14" ht="31.5" outlineLevel="7" x14ac:dyDescent="0.2">
      <c r="A660" s="42" t="s">
        <v>554</v>
      </c>
      <c r="B660" s="42" t="s">
        <v>556</v>
      </c>
      <c r="C660" s="42" t="s">
        <v>729</v>
      </c>
      <c r="D660" s="42" t="s">
        <v>65</v>
      </c>
      <c r="E660" s="22" t="s">
        <v>66</v>
      </c>
      <c r="F660" s="7">
        <v>1699.3</v>
      </c>
      <c r="G660" s="7"/>
      <c r="H660" s="7">
        <f>SUM(F660:G660)</f>
        <v>1699.3</v>
      </c>
      <c r="I660" s="7">
        <v>466.9</v>
      </c>
      <c r="J660" s="7"/>
      <c r="K660" s="7">
        <f>SUM(I660:J660)</f>
        <v>466.9</v>
      </c>
      <c r="L660" s="7">
        <v>466.9</v>
      </c>
      <c r="M660" s="7"/>
      <c r="N660" s="7">
        <f>SUM(L660:M660)</f>
        <v>466.9</v>
      </c>
    </row>
    <row r="661" spans="1:14" ht="31.5" outlineLevel="5" x14ac:dyDescent="0.2">
      <c r="A661" s="43" t="s">
        <v>554</v>
      </c>
      <c r="B661" s="43" t="s">
        <v>556</v>
      </c>
      <c r="C661" s="43" t="s">
        <v>293</v>
      </c>
      <c r="D661" s="43"/>
      <c r="E661" s="10" t="s">
        <v>574</v>
      </c>
      <c r="F661" s="6">
        <f t="shared" ref="F661:N661" si="1067">F662</f>
        <v>1050</v>
      </c>
      <c r="G661" s="6">
        <f t="shared" si="1067"/>
        <v>0</v>
      </c>
      <c r="H661" s="6">
        <f t="shared" si="1067"/>
        <v>1050</v>
      </c>
      <c r="I661" s="6">
        <f t="shared" si="1067"/>
        <v>0</v>
      </c>
      <c r="J661" s="6">
        <f t="shared" si="1067"/>
        <v>0</v>
      </c>
      <c r="K661" s="6">
        <f t="shared" si="1067"/>
        <v>0</v>
      </c>
      <c r="L661" s="6">
        <f t="shared" si="1067"/>
        <v>0</v>
      </c>
      <c r="M661" s="6">
        <f t="shared" si="1067"/>
        <v>0</v>
      </c>
      <c r="N661" s="6">
        <f t="shared" si="1067"/>
        <v>0</v>
      </c>
    </row>
    <row r="662" spans="1:14" ht="31.5" outlineLevel="7" x14ac:dyDescent="0.2">
      <c r="A662" s="44" t="s">
        <v>554</v>
      </c>
      <c r="B662" s="44" t="s">
        <v>556</v>
      </c>
      <c r="C662" s="44" t="s">
        <v>293</v>
      </c>
      <c r="D662" s="44" t="s">
        <v>65</v>
      </c>
      <c r="E662" s="11" t="s">
        <v>66</v>
      </c>
      <c r="F662" s="7">
        <v>1050</v>
      </c>
      <c r="G662" s="7"/>
      <c r="H662" s="7">
        <f>SUM(F662:G662)</f>
        <v>1050</v>
      </c>
      <c r="I662" s="7"/>
      <c r="J662" s="7"/>
      <c r="K662" s="7">
        <f>SUM(I662:J662)</f>
        <v>0</v>
      </c>
      <c r="L662" s="7"/>
      <c r="M662" s="7"/>
      <c r="N662" s="7">
        <f>SUM(L662:M662)</f>
        <v>0</v>
      </c>
    </row>
    <row r="663" spans="1:14" ht="31.5" outlineLevel="3" x14ac:dyDescent="0.2">
      <c r="A663" s="43" t="s">
        <v>554</v>
      </c>
      <c r="B663" s="43" t="s">
        <v>556</v>
      </c>
      <c r="C663" s="43" t="s">
        <v>294</v>
      </c>
      <c r="D663" s="43"/>
      <c r="E663" s="10" t="s">
        <v>295</v>
      </c>
      <c r="F663" s="6">
        <f t="shared" ref="F663:L663" si="1068">F664+F667</f>
        <v>732114.61</v>
      </c>
      <c r="G663" s="6">
        <f t="shared" ref="G663:H663" si="1069">G664+G667</f>
        <v>0</v>
      </c>
      <c r="H663" s="6">
        <f t="shared" si="1069"/>
        <v>732114.61</v>
      </c>
      <c r="I663" s="6">
        <f t="shared" si="1068"/>
        <v>734755.80999999994</v>
      </c>
      <c r="J663" s="6">
        <f t="shared" si="1068"/>
        <v>0</v>
      </c>
      <c r="K663" s="6">
        <f t="shared" si="1068"/>
        <v>734755.80999999994</v>
      </c>
      <c r="L663" s="6">
        <f t="shared" si="1068"/>
        <v>727226.51</v>
      </c>
      <c r="M663" s="6">
        <f t="shared" ref="M663:N663" si="1070">M664+M667</f>
        <v>0</v>
      </c>
      <c r="N663" s="6">
        <f t="shared" si="1070"/>
        <v>727226.51</v>
      </c>
    </row>
    <row r="664" spans="1:14" ht="31.5" outlineLevel="4" x14ac:dyDescent="0.2">
      <c r="A664" s="43" t="s">
        <v>554</v>
      </c>
      <c r="B664" s="43" t="s">
        <v>556</v>
      </c>
      <c r="C664" s="43" t="s">
        <v>296</v>
      </c>
      <c r="D664" s="43"/>
      <c r="E664" s="10" t="s">
        <v>35</v>
      </c>
      <c r="F664" s="6">
        <f t="shared" ref="F664:N665" si="1071">F665</f>
        <v>143359.9</v>
      </c>
      <c r="G664" s="6">
        <f t="shared" si="1071"/>
        <v>0</v>
      </c>
      <c r="H664" s="6">
        <f t="shared" si="1071"/>
        <v>143359.9</v>
      </c>
      <c r="I664" s="6">
        <f t="shared" ref="I664:I665" si="1072">I665</f>
        <v>143359.9</v>
      </c>
      <c r="J664" s="6">
        <f t="shared" si="1071"/>
        <v>0</v>
      </c>
      <c r="K664" s="6">
        <f t="shared" si="1071"/>
        <v>143359.9</v>
      </c>
      <c r="L664" s="6">
        <f t="shared" ref="L664:L665" si="1073">L665</f>
        <v>143359.9</v>
      </c>
      <c r="M664" s="6">
        <f t="shared" si="1071"/>
        <v>0</v>
      </c>
      <c r="N664" s="6">
        <f t="shared" si="1071"/>
        <v>143359.9</v>
      </c>
    </row>
    <row r="665" spans="1:14" ht="15.75" outlineLevel="5" x14ac:dyDescent="0.2">
      <c r="A665" s="43" t="s">
        <v>554</v>
      </c>
      <c r="B665" s="43" t="s">
        <v>556</v>
      </c>
      <c r="C665" s="43" t="s">
        <v>297</v>
      </c>
      <c r="D665" s="43"/>
      <c r="E665" s="10" t="s">
        <v>298</v>
      </c>
      <c r="F665" s="6">
        <f t="shared" si="1071"/>
        <v>143359.9</v>
      </c>
      <c r="G665" s="6">
        <f t="shared" si="1071"/>
        <v>0</v>
      </c>
      <c r="H665" s="6">
        <f t="shared" si="1071"/>
        <v>143359.9</v>
      </c>
      <c r="I665" s="6">
        <f t="shared" si="1072"/>
        <v>143359.9</v>
      </c>
      <c r="J665" s="6">
        <f t="shared" si="1071"/>
        <v>0</v>
      </c>
      <c r="K665" s="6">
        <f t="shared" si="1071"/>
        <v>143359.9</v>
      </c>
      <c r="L665" s="6">
        <f t="shared" si="1073"/>
        <v>143359.9</v>
      </c>
      <c r="M665" s="6">
        <f t="shared" si="1071"/>
        <v>0</v>
      </c>
      <c r="N665" s="6">
        <f t="shared" si="1071"/>
        <v>143359.9</v>
      </c>
    </row>
    <row r="666" spans="1:14" ht="31.5" outlineLevel="7" x14ac:dyDescent="0.2">
      <c r="A666" s="44" t="s">
        <v>554</v>
      </c>
      <c r="B666" s="44" t="s">
        <v>556</v>
      </c>
      <c r="C666" s="44" t="s">
        <v>297</v>
      </c>
      <c r="D666" s="44" t="s">
        <v>65</v>
      </c>
      <c r="E666" s="11" t="s">
        <v>66</v>
      </c>
      <c r="F666" s="7">
        <f>143330.4+29.5</f>
        <v>143359.9</v>
      </c>
      <c r="G666" s="7"/>
      <c r="H666" s="7">
        <f>SUM(F666:G666)</f>
        <v>143359.9</v>
      </c>
      <c r="I666" s="7">
        <f t="shared" ref="I666:L666" si="1074">143330.4+29.5</f>
        <v>143359.9</v>
      </c>
      <c r="J666" s="7"/>
      <c r="K666" s="7">
        <f>SUM(I666:J666)</f>
        <v>143359.9</v>
      </c>
      <c r="L666" s="7">
        <f t="shared" si="1074"/>
        <v>143359.9</v>
      </c>
      <c r="M666" s="7"/>
      <c r="N666" s="7">
        <f>SUM(L666:M666)</f>
        <v>143359.9</v>
      </c>
    </row>
    <row r="667" spans="1:14" ht="31.5" outlineLevel="4" x14ac:dyDescent="0.2">
      <c r="A667" s="43" t="s">
        <v>554</v>
      </c>
      <c r="B667" s="43" t="s">
        <v>556</v>
      </c>
      <c r="C667" s="43" t="s">
        <v>299</v>
      </c>
      <c r="D667" s="43"/>
      <c r="E667" s="10" t="s">
        <v>300</v>
      </c>
      <c r="F667" s="6">
        <f>F668+F670</f>
        <v>588754.71</v>
      </c>
      <c r="G667" s="6">
        <f t="shared" ref="G667:H667" si="1075">G668+G670</f>
        <v>0</v>
      </c>
      <c r="H667" s="6">
        <f t="shared" si="1075"/>
        <v>588754.71</v>
      </c>
      <c r="I667" s="6">
        <f t="shared" ref="I667:L667" si="1076">I668+I670</f>
        <v>591395.90999999992</v>
      </c>
      <c r="J667" s="6">
        <f t="shared" ref="J667" si="1077">J668+J670</f>
        <v>0</v>
      </c>
      <c r="K667" s="6">
        <f t="shared" ref="K667" si="1078">K668+K670</f>
        <v>591395.90999999992</v>
      </c>
      <c r="L667" s="6">
        <f t="shared" si="1076"/>
        <v>583866.61</v>
      </c>
      <c r="M667" s="6">
        <f t="shared" ref="M667" si="1079">M668+M670</f>
        <v>0</v>
      </c>
      <c r="N667" s="6">
        <f t="shared" ref="N667" si="1080">N668+N670</f>
        <v>583866.61</v>
      </c>
    </row>
    <row r="668" spans="1:14" ht="31.5" outlineLevel="5" x14ac:dyDescent="0.2">
      <c r="A668" s="43" t="s">
        <v>554</v>
      </c>
      <c r="B668" s="43" t="s">
        <v>556</v>
      </c>
      <c r="C668" s="43" t="s">
        <v>301</v>
      </c>
      <c r="D668" s="43"/>
      <c r="E668" s="10" t="s">
        <v>302</v>
      </c>
      <c r="F668" s="6">
        <f t="shared" ref="F668:N668" si="1081">F669</f>
        <v>6287.7</v>
      </c>
      <c r="G668" s="6">
        <f t="shared" si="1081"/>
        <v>0</v>
      </c>
      <c r="H668" s="6">
        <f t="shared" si="1081"/>
        <v>6287.7</v>
      </c>
      <c r="I668" s="6">
        <f t="shared" si="1081"/>
        <v>6287.7</v>
      </c>
      <c r="J668" s="6">
        <f t="shared" si="1081"/>
        <v>0</v>
      </c>
      <c r="K668" s="6">
        <f t="shared" si="1081"/>
        <v>6287.7</v>
      </c>
      <c r="L668" s="6">
        <f>L669</f>
        <v>6287.7</v>
      </c>
      <c r="M668" s="6">
        <f t="shared" si="1081"/>
        <v>0</v>
      </c>
      <c r="N668" s="6">
        <f t="shared" si="1081"/>
        <v>6287.7</v>
      </c>
    </row>
    <row r="669" spans="1:14" ht="31.5" outlineLevel="7" x14ac:dyDescent="0.2">
      <c r="A669" s="44" t="s">
        <v>554</v>
      </c>
      <c r="B669" s="44" t="s">
        <v>556</v>
      </c>
      <c r="C669" s="44" t="s">
        <v>301</v>
      </c>
      <c r="D669" s="44" t="s">
        <v>65</v>
      </c>
      <c r="E669" s="11" t="s">
        <v>66</v>
      </c>
      <c r="F669" s="7">
        <v>6287.7</v>
      </c>
      <c r="G669" s="7"/>
      <c r="H669" s="7">
        <f>SUM(F669:G669)</f>
        <v>6287.7</v>
      </c>
      <c r="I669" s="7">
        <v>6287.7</v>
      </c>
      <c r="J669" s="7"/>
      <c r="K669" s="7">
        <f>SUM(I669:J669)</f>
        <v>6287.7</v>
      </c>
      <c r="L669" s="7">
        <v>6287.7</v>
      </c>
      <c r="M669" s="7"/>
      <c r="N669" s="7">
        <f>SUM(L669:M669)</f>
        <v>6287.7</v>
      </c>
    </row>
    <row r="670" spans="1:14" ht="31.5" outlineLevel="5" x14ac:dyDescent="0.2">
      <c r="A670" s="43" t="s">
        <v>554</v>
      </c>
      <c r="B670" s="43" t="s">
        <v>556</v>
      </c>
      <c r="C670" s="43" t="s">
        <v>303</v>
      </c>
      <c r="D670" s="43"/>
      <c r="E670" s="10" t="s">
        <v>304</v>
      </c>
      <c r="F670" s="6">
        <f>F671+F672</f>
        <v>582467.01</v>
      </c>
      <c r="G670" s="6">
        <f t="shared" ref="G670:H670" si="1082">G671+G672</f>
        <v>0</v>
      </c>
      <c r="H670" s="6">
        <f t="shared" si="1082"/>
        <v>582467.01</v>
      </c>
      <c r="I670" s="6">
        <f t="shared" ref="I670:L670" si="1083">I671+I672</f>
        <v>585108.21</v>
      </c>
      <c r="J670" s="6">
        <f t="shared" ref="J670" si="1084">J671+J672</f>
        <v>0</v>
      </c>
      <c r="K670" s="6">
        <f t="shared" ref="K670" si="1085">K671+K672</f>
        <v>585108.21</v>
      </c>
      <c r="L670" s="6">
        <f t="shared" si="1083"/>
        <v>577578.91</v>
      </c>
      <c r="M670" s="6">
        <f t="shared" ref="M670" si="1086">M671+M672</f>
        <v>0</v>
      </c>
      <c r="N670" s="6">
        <f t="shared" ref="N670" si="1087">N671+N672</f>
        <v>577578.91</v>
      </c>
    </row>
    <row r="671" spans="1:14" ht="31.5" outlineLevel="7" x14ac:dyDescent="0.2">
      <c r="A671" s="44" t="s">
        <v>554</v>
      </c>
      <c r="B671" s="44" t="s">
        <v>556</v>
      </c>
      <c r="C671" s="44" t="s">
        <v>303</v>
      </c>
      <c r="D671" s="44" t="s">
        <v>65</v>
      </c>
      <c r="E671" s="11" t="s">
        <v>66</v>
      </c>
      <c r="F671" s="7">
        <v>550744.51</v>
      </c>
      <c r="G671" s="7"/>
      <c r="H671" s="7">
        <f>SUM(F671:G671)</f>
        <v>550744.51</v>
      </c>
      <c r="I671" s="7">
        <v>552514.21</v>
      </c>
      <c r="J671" s="7"/>
      <c r="K671" s="7">
        <f>SUM(I671:J671)</f>
        <v>552514.21</v>
      </c>
      <c r="L671" s="7">
        <v>544984.91</v>
      </c>
      <c r="M671" s="7"/>
      <c r="N671" s="7">
        <f>SUM(L671:M671)</f>
        <v>544984.91</v>
      </c>
    </row>
    <row r="672" spans="1:14" ht="15.75" outlineLevel="7" x14ac:dyDescent="0.2">
      <c r="A672" s="44" t="s">
        <v>554</v>
      </c>
      <c r="B672" s="44" t="s">
        <v>556</v>
      </c>
      <c r="C672" s="44" t="s">
        <v>303</v>
      </c>
      <c r="D672" s="44" t="s">
        <v>15</v>
      </c>
      <c r="E672" s="11" t="s">
        <v>16</v>
      </c>
      <c r="F672" s="7">
        <v>31722.5</v>
      </c>
      <c r="G672" s="7"/>
      <c r="H672" s="7">
        <f>SUM(F672:G672)</f>
        <v>31722.5</v>
      </c>
      <c r="I672" s="7">
        <v>32594</v>
      </c>
      <c r="J672" s="7"/>
      <c r="K672" s="7">
        <f>SUM(I672:J672)</f>
        <v>32594</v>
      </c>
      <c r="L672" s="7">
        <v>32594</v>
      </c>
      <c r="M672" s="7"/>
      <c r="N672" s="7">
        <f>SUM(L672:M672)</f>
        <v>32594</v>
      </c>
    </row>
    <row r="673" spans="1:14" ht="31.5" outlineLevel="7" x14ac:dyDescent="0.2">
      <c r="A673" s="43" t="s">
        <v>554</v>
      </c>
      <c r="B673" s="43" t="s">
        <v>556</v>
      </c>
      <c r="C673" s="41" t="s">
        <v>49</v>
      </c>
      <c r="D673" s="41" t="s">
        <v>448</v>
      </c>
      <c r="E673" s="14" t="s">
        <v>638</v>
      </c>
      <c r="F673" s="6">
        <f t="shared" ref="F673:N674" si="1088">F674</f>
        <v>3716.1000000000004</v>
      </c>
      <c r="G673" s="6">
        <f t="shared" si="1088"/>
        <v>0</v>
      </c>
      <c r="H673" s="6">
        <f t="shared" si="1088"/>
        <v>3716.1000000000004</v>
      </c>
      <c r="I673" s="6">
        <f t="shared" si="1088"/>
        <v>3716.1000000000004</v>
      </c>
      <c r="J673" s="6">
        <f t="shared" si="1088"/>
        <v>0</v>
      </c>
      <c r="K673" s="6">
        <f t="shared" si="1088"/>
        <v>3716.1000000000004</v>
      </c>
      <c r="L673" s="6">
        <f t="shared" si="1088"/>
        <v>3716.1000000000004</v>
      </c>
      <c r="M673" s="6">
        <f t="shared" si="1088"/>
        <v>0</v>
      </c>
      <c r="N673" s="6">
        <f t="shared" si="1088"/>
        <v>3716.1000000000004</v>
      </c>
    </row>
    <row r="674" spans="1:14" ht="31.5" outlineLevel="7" x14ac:dyDescent="0.2">
      <c r="A674" s="43" t="s">
        <v>554</v>
      </c>
      <c r="B674" s="43" t="s">
        <v>556</v>
      </c>
      <c r="C674" s="41" t="s">
        <v>92</v>
      </c>
      <c r="D674" s="41" t="s">
        <v>448</v>
      </c>
      <c r="E674" s="14" t="s">
        <v>93</v>
      </c>
      <c r="F674" s="6">
        <f t="shared" si="1088"/>
        <v>3716.1000000000004</v>
      </c>
      <c r="G674" s="6">
        <f t="shared" si="1088"/>
        <v>0</v>
      </c>
      <c r="H674" s="6">
        <f t="shared" si="1088"/>
        <v>3716.1000000000004</v>
      </c>
      <c r="I674" s="6">
        <f t="shared" si="1088"/>
        <v>3716.1000000000004</v>
      </c>
      <c r="J674" s="6">
        <f t="shared" si="1088"/>
        <v>0</v>
      </c>
      <c r="K674" s="6">
        <f t="shared" si="1088"/>
        <v>3716.1000000000004</v>
      </c>
      <c r="L674" s="6">
        <f t="shared" si="1088"/>
        <v>3716.1000000000004</v>
      </c>
      <c r="M674" s="6">
        <f t="shared" si="1088"/>
        <v>0</v>
      </c>
      <c r="N674" s="6">
        <f t="shared" si="1088"/>
        <v>3716.1000000000004</v>
      </c>
    </row>
    <row r="675" spans="1:14" s="57" customFormat="1" ht="15.75" outlineLevel="7" x14ac:dyDescent="0.2">
      <c r="A675" s="43" t="s">
        <v>554</v>
      </c>
      <c r="B675" s="43" t="s">
        <v>556</v>
      </c>
      <c r="C675" s="41" t="s">
        <v>103</v>
      </c>
      <c r="D675" s="41"/>
      <c r="E675" s="14" t="s">
        <v>104</v>
      </c>
      <c r="F675" s="6">
        <f>F676+F678</f>
        <v>3716.1000000000004</v>
      </c>
      <c r="G675" s="6">
        <f t="shared" ref="G675:H675" si="1089">G676+G678</f>
        <v>0</v>
      </c>
      <c r="H675" s="6">
        <f t="shared" si="1089"/>
        <v>3716.1000000000004</v>
      </c>
      <c r="I675" s="6">
        <f t="shared" ref="I675:L675" si="1090">I676+I678</f>
        <v>3716.1000000000004</v>
      </c>
      <c r="J675" s="6">
        <f t="shared" ref="J675" si="1091">J676+J678</f>
        <v>0</v>
      </c>
      <c r="K675" s="6">
        <f t="shared" ref="K675" si="1092">K676+K678</f>
        <v>3716.1000000000004</v>
      </c>
      <c r="L675" s="6">
        <f t="shared" si="1090"/>
        <v>3716.1000000000004</v>
      </c>
      <c r="M675" s="6">
        <f t="shared" ref="M675" si="1093">M676+M678</f>
        <v>0</v>
      </c>
      <c r="N675" s="6">
        <f t="shared" ref="N675" si="1094">N676+N678</f>
        <v>3716.1000000000004</v>
      </c>
    </row>
    <row r="676" spans="1:14" s="57" customFormat="1" ht="15.75" outlineLevel="7" x14ac:dyDescent="0.2">
      <c r="A676" s="43" t="s">
        <v>554</v>
      </c>
      <c r="B676" s="43" t="s">
        <v>556</v>
      </c>
      <c r="C676" s="104" t="s">
        <v>641</v>
      </c>
      <c r="D676" s="41"/>
      <c r="E676" s="20" t="s">
        <v>642</v>
      </c>
      <c r="F676" s="6">
        <f t="shared" ref="F676:N676" si="1095">F677</f>
        <v>1839.2</v>
      </c>
      <c r="G676" s="6">
        <f t="shared" si="1095"/>
        <v>0</v>
      </c>
      <c r="H676" s="6">
        <f t="shared" si="1095"/>
        <v>1839.2</v>
      </c>
      <c r="I676" s="6">
        <f t="shared" si="1095"/>
        <v>1839.2</v>
      </c>
      <c r="J676" s="6">
        <f t="shared" si="1095"/>
        <v>0</v>
      </c>
      <c r="K676" s="6">
        <f t="shared" si="1095"/>
        <v>1839.2</v>
      </c>
      <c r="L676" s="6">
        <f t="shared" si="1095"/>
        <v>1839.2</v>
      </c>
      <c r="M676" s="6">
        <f t="shared" si="1095"/>
        <v>0</v>
      </c>
      <c r="N676" s="6">
        <f t="shared" si="1095"/>
        <v>1839.2</v>
      </c>
    </row>
    <row r="677" spans="1:14" ht="31.5" outlineLevel="7" x14ac:dyDescent="0.2">
      <c r="A677" s="44" t="s">
        <v>554</v>
      </c>
      <c r="B677" s="44" t="s">
        <v>556</v>
      </c>
      <c r="C677" s="55" t="s">
        <v>641</v>
      </c>
      <c r="D677" s="44" t="s">
        <v>65</v>
      </c>
      <c r="E677" s="11" t="s">
        <v>66</v>
      </c>
      <c r="F677" s="7">
        <v>1839.2</v>
      </c>
      <c r="G677" s="7"/>
      <c r="H677" s="7">
        <f>SUM(F677:G677)</f>
        <v>1839.2</v>
      </c>
      <c r="I677" s="7">
        <v>1839.2</v>
      </c>
      <c r="J677" s="7"/>
      <c r="K677" s="7">
        <f>SUM(I677:J677)</f>
        <v>1839.2</v>
      </c>
      <c r="L677" s="7">
        <v>1839.2</v>
      </c>
      <c r="M677" s="7"/>
      <c r="N677" s="7">
        <f>SUM(L677:M677)</f>
        <v>1839.2</v>
      </c>
    </row>
    <row r="678" spans="1:14" s="57" customFormat="1" ht="15.75" outlineLevel="7" x14ac:dyDescent="0.2">
      <c r="A678" s="43" t="s">
        <v>554</v>
      </c>
      <c r="B678" s="43" t="s">
        <v>556</v>
      </c>
      <c r="C678" s="104" t="s">
        <v>640</v>
      </c>
      <c r="D678" s="41"/>
      <c r="E678" s="20" t="s">
        <v>639</v>
      </c>
      <c r="F678" s="6">
        <f>F679</f>
        <v>1876.9</v>
      </c>
      <c r="G678" s="6">
        <f t="shared" ref="G678:H678" si="1096">G679</f>
        <v>0</v>
      </c>
      <c r="H678" s="6">
        <f t="shared" si="1096"/>
        <v>1876.9</v>
      </c>
      <c r="I678" s="6">
        <f t="shared" ref="I678:L678" si="1097">I679</f>
        <v>1876.9</v>
      </c>
      <c r="J678" s="6">
        <f t="shared" ref="J678" si="1098">J679</f>
        <v>0</v>
      </c>
      <c r="K678" s="6">
        <f t="shared" ref="K678" si="1099">K679</f>
        <v>1876.9</v>
      </c>
      <c r="L678" s="6">
        <f t="shared" si="1097"/>
        <v>1876.9</v>
      </c>
      <c r="M678" s="6">
        <f t="shared" ref="M678" si="1100">M679</f>
        <v>0</v>
      </c>
      <c r="N678" s="6">
        <f t="shared" ref="N678" si="1101">N679</f>
        <v>1876.9</v>
      </c>
    </row>
    <row r="679" spans="1:14" ht="31.5" outlineLevel="7" x14ac:dyDescent="0.2">
      <c r="A679" s="44" t="s">
        <v>554</v>
      </c>
      <c r="B679" s="44" t="s">
        <v>556</v>
      </c>
      <c r="C679" s="55" t="s">
        <v>640</v>
      </c>
      <c r="D679" s="44" t="s">
        <v>65</v>
      </c>
      <c r="E679" s="11" t="s">
        <v>66</v>
      </c>
      <c r="F679" s="7">
        <v>1876.9</v>
      </c>
      <c r="G679" s="7"/>
      <c r="H679" s="7">
        <f>SUM(F679:G679)</f>
        <v>1876.9</v>
      </c>
      <c r="I679" s="7">
        <v>1876.9</v>
      </c>
      <c r="J679" s="7"/>
      <c r="K679" s="7">
        <f>SUM(I679:J679)</f>
        <v>1876.9</v>
      </c>
      <c r="L679" s="7">
        <v>1876.9</v>
      </c>
      <c r="M679" s="7"/>
      <c r="N679" s="7">
        <f>SUM(L679:M679)</f>
        <v>1876.9</v>
      </c>
    </row>
    <row r="680" spans="1:14" ht="15.75" outlineLevel="1" x14ac:dyDescent="0.2">
      <c r="A680" s="43" t="s">
        <v>554</v>
      </c>
      <c r="B680" s="43" t="s">
        <v>527</v>
      </c>
      <c r="C680" s="43"/>
      <c r="D680" s="43"/>
      <c r="E680" s="10" t="s">
        <v>558</v>
      </c>
      <c r="F680" s="6">
        <f>F681+F710</f>
        <v>969460.52324324334</v>
      </c>
      <c r="G680" s="6">
        <f t="shared" ref="G680:H680" si="1102">G681+G710</f>
        <v>0</v>
      </c>
      <c r="H680" s="6">
        <f t="shared" si="1102"/>
        <v>969460.52324324334</v>
      </c>
      <c r="I680" s="6">
        <f>I681+I710</f>
        <v>973076.15405405418</v>
      </c>
      <c r="J680" s="6">
        <f t="shared" ref="J680" si="1103">J681+J710</f>
        <v>0</v>
      </c>
      <c r="K680" s="6">
        <f t="shared" ref="K680" si="1104">K681+K710</f>
        <v>973076.15405405418</v>
      </c>
      <c r="L680" s="6">
        <f>L681+L710</f>
        <v>969673.36486486497</v>
      </c>
      <c r="M680" s="6">
        <f t="shared" ref="M680" si="1105">M681+M710</f>
        <v>0</v>
      </c>
      <c r="N680" s="6">
        <f t="shared" ref="N680" si="1106">N681+N710</f>
        <v>969673.36486486497</v>
      </c>
    </row>
    <row r="681" spans="1:14" ht="31.5" outlineLevel="2" x14ac:dyDescent="0.2">
      <c r="A681" s="43" t="s">
        <v>554</v>
      </c>
      <c r="B681" s="43" t="s">
        <v>527</v>
      </c>
      <c r="C681" s="43" t="s">
        <v>223</v>
      </c>
      <c r="D681" s="43"/>
      <c r="E681" s="10" t="s">
        <v>224</v>
      </c>
      <c r="F681" s="6">
        <f>F682+F690</f>
        <v>968190.52324324334</v>
      </c>
      <c r="G681" s="6">
        <f t="shared" ref="G681:H681" si="1107">G682+G690</f>
        <v>0</v>
      </c>
      <c r="H681" s="6">
        <f t="shared" si="1107"/>
        <v>968190.52324324334</v>
      </c>
      <c r="I681" s="6">
        <f t="shared" ref="I681:L681" si="1108">I682+I690</f>
        <v>971806.15405405418</v>
      </c>
      <c r="J681" s="6">
        <f t="shared" ref="J681" si="1109">J682+J690</f>
        <v>0</v>
      </c>
      <c r="K681" s="6">
        <f t="shared" ref="K681" si="1110">K682+K690</f>
        <v>971806.15405405418</v>
      </c>
      <c r="L681" s="6">
        <f t="shared" si="1108"/>
        <v>968403.36486486497</v>
      </c>
      <c r="M681" s="6">
        <f t="shared" ref="M681" si="1111">M682+M690</f>
        <v>0</v>
      </c>
      <c r="N681" s="6">
        <f t="shared" ref="N681" si="1112">N682+N690</f>
        <v>968403.36486486497</v>
      </c>
    </row>
    <row r="682" spans="1:14" ht="31.5" outlineLevel="2" x14ac:dyDescent="0.2">
      <c r="A682" s="43" t="s">
        <v>554</v>
      </c>
      <c r="B682" s="43" t="s">
        <v>527</v>
      </c>
      <c r="C682" s="43" t="s">
        <v>225</v>
      </c>
      <c r="D682" s="43"/>
      <c r="E682" s="10" t="s">
        <v>226</v>
      </c>
      <c r="F682" s="6">
        <f>F683</f>
        <v>9327.58</v>
      </c>
      <c r="G682" s="6">
        <f t="shared" ref="G682:H682" si="1113">G683</f>
        <v>0</v>
      </c>
      <c r="H682" s="6">
        <f t="shared" si="1113"/>
        <v>9327.58</v>
      </c>
      <c r="I682" s="6">
        <f t="shared" ref="I682:L682" si="1114">I683</f>
        <v>8765.5</v>
      </c>
      <c r="J682" s="6">
        <f t="shared" ref="J682" si="1115">J683</f>
        <v>0</v>
      </c>
      <c r="K682" s="6">
        <f t="shared" ref="K682" si="1116">K683</f>
        <v>8765.5</v>
      </c>
      <c r="L682" s="6">
        <f t="shared" si="1114"/>
        <v>8765.5</v>
      </c>
      <c r="M682" s="6">
        <f t="shared" ref="M682" si="1117">M683</f>
        <v>0</v>
      </c>
      <c r="N682" s="6">
        <f t="shared" ref="N682" si="1118">N683</f>
        <v>8765.5</v>
      </c>
    </row>
    <row r="683" spans="1:14" ht="31.5" outlineLevel="2" x14ac:dyDescent="0.2">
      <c r="A683" s="43" t="s">
        <v>554</v>
      </c>
      <c r="B683" s="43" t="s">
        <v>527</v>
      </c>
      <c r="C683" s="43" t="s">
        <v>227</v>
      </c>
      <c r="D683" s="43"/>
      <c r="E683" s="10" t="s">
        <v>228</v>
      </c>
      <c r="F683" s="6">
        <f>F684+F688+F686</f>
        <v>9327.58</v>
      </c>
      <c r="G683" s="6">
        <f t="shared" ref="G683:N683" si="1119">G684+G688+G686</f>
        <v>0</v>
      </c>
      <c r="H683" s="6">
        <f t="shared" si="1119"/>
        <v>9327.58</v>
      </c>
      <c r="I683" s="6">
        <f t="shared" si="1119"/>
        <v>8765.5</v>
      </c>
      <c r="J683" s="6">
        <f t="shared" si="1119"/>
        <v>0</v>
      </c>
      <c r="K683" s="6">
        <f t="shared" si="1119"/>
        <v>8765.5</v>
      </c>
      <c r="L683" s="6">
        <f t="shared" si="1119"/>
        <v>8765.5</v>
      </c>
      <c r="M683" s="6">
        <f t="shared" si="1119"/>
        <v>0</v>
      </c>
      <c r="N683" s="6">
        <f t="shared" si="1119"/>
        <v>8765.5</v>
      </c>
    </row>
    <row r="684" spans="1:14" ht="31.5" customHeight="1" outlineLevel="2" x14ac:dyDescent="0.2">
      <c r="A684" s="41" t="s">
        <v>554</v>
      </c>
      <c r="B684" s="104" t="s">
        <v>527</v>
      </c>
      <c r="C684" s="167" t="s">
        <v>610</v>
      </c>
      <c r="D684" s="167" t="s">
        <v>448</v>
      </c>
      <c r="E684" s="193" t="s">
        <v>611</v>
      </c>
      <c r="F684" s="6">
        <f>F685</f>
        <v>8765.5</v>
      </c>
      <c r="G684" s="171">
        <f t="shared" ref="G684:H684" si="1120">G685</f>
        <v>-700</v>
      </c>
      <c r="H684" s="171">
        <f t="shared" si="1120"/>
        <v>8065.5</v>
      </c>
      <c r="I684" s="6">
        <f t="shared" ref="I684:L684" si="1121">I685</f>
        <v>8765.5</v>
      </c>
      <c r="J684" s="6">
        <f t="shared" ref="J684" si="1122">J685</f>
        <v>0</v>
      </c>
      <c r="K684" s="6">
        <f t="shared" ref="K684" si="1123">K685</f>
        <v>8765.5</v>
      </c>
      <c r="L684" s="6">
        <f t="shared" si="1121"/>
        <v>8765.5</v>
      </c>
      <c r="M684" s="6">
        <f t="shared" ref="M684" si="1124">M685</f>
        <v>0</v>
      </c>
      <c r="N684" s="6">
        <f t="shared" ref="N684" si="1125">N685</f>
        <v>8765.5</v>
      </c>
    </row>
    <row r="685" spans="1:14" ht="31.5" outlineLevel="2" x14ac:dyDescent="0.2">
      <c r="A685" s="42" t="s">
        <v>554</v>
      </c>
      <c r="B685" s="55" t="s">
        <v>527</v>
      </c>
      <c r="C685" s="42" t="s">
        <v>610</v>
      </c>
      <c r="D685" s="42" t="s">
        <v>65</v>
      </c>
      <c r="E685" s="19" t="s">
        <v>422</v>
      </c>
      <c r="F685" s="7">
        <v>8765.5</v>
      </c>
      <c r="G685" s="162">
        <v>-700</v>
      </c>
      <c r="H685" s="162">
        <f>SUM(F685:G685)</f>
        <v>8065.5</v>
      </c>
      <c r="I685" s="7">
        <v>8765.5</v>
      </c>
      <c r="J685" s="7"/>
      <c r="K685" s="7">
        <f>SUM(I685:J685)</f>
        <v>8765.5</v>
      </c>
      <c r="L685" s="7">
        <v>8765.5</v>
      </c>
      <c r="M685" s="7"/>
      <c r="N685" s="7">
        <f>SUM(L685:M685)</f>
        <v>8765.5</v>
      </c>
    </row>
    <row r="686" spans="1:14" ht="31.5" outlineLevel="2" x14ac:dyDescent="0.2">
      <c r="A686" s="41" t="s">
        <v>554</v>
      </c>
      <c r="B686" s="104" t="s">
        <v>527</v>
      </c>
      <c r="C686" s="163" t="s">
        <v>905</v>
      </c>
      <c r="D686" s="163"/>
      <c r="E686" s="164" t="s">
        <v>906</v>
      </c>
      <c r="F686" s="6">
        <f>F687</f>
        <v>0</v>
      </c>
      <c r="G686" s="171">
        <f t="shared" ref="G686:H688" si="1126">G687</f>
        <v>700</v>
      </c>
      <c r="H686" s="171">
        <f t="shared" si="1126"/>
        <v>700</v>
      </c>
      <c r="I686" s="6"/>
      <c r="J686" s="6">
        <f t="shared" ref="J686:J688" si="1127">J687</f>
        <v>0</v>
      </c>
      <c r="K686" s="6">
        <f t="shared" ref="K686:K688" si="1128">K687</f>
        <v>0</v>
      </c>
      <c r="L686" s="6"/>
      <c r="M686" s="6">
        <f t="shared" ref="M686:M688" si="1129">M687</f>
        <v>0</v>
      </c>
      <c r="N686" s="6">
        <f t="shared" ref="N686:N688" si="1130">N687</f>
        <v>0</v>
      </c>
    </row>
    <row r="687" spans="1:14" ht="31.5" outlineLevel="2" x14ac:dyDescent="0.2">
      <c r="A687" s="42" t="s">
        <v>554</v>
      </c>
      <c r="B687" s="55" t="s">
        <v>527</v>
      </c>
      <c r="C687" s="44" t="s">
        <v>905</v>
      </c>
      <c r="D687" s="44" t="s">
        <v>65</v>
      </c>
      <c r="E687" s="11" t="s">
        <v>66</v>
      </c>
      <c r="F687" s="7"/>
      <c r="G687" s="162">
        <v>700</v>
      </c>
      <c r="H687" s="162">
        <f>SUM(F687:G687)</f>
        <v>700</v>
      </c>
      <c r="I687" s="6"/>
      <c r="J687" s="7"/>
      <c r="K687" s="7">
        <f>SUM(I687:J687)</f>
        <v>0</v>
      </c>
      <c r="L687" s="6"/>
      <c r="M687" s="7"/>
      <c r="N687" s="7">
        <f>SUM(L687:M687)</f>
        <v>0</v>
      </c>
    </row>
    <row r="688" spans="1:14" ht="31.5" outlineLevel="2" x14ac:dyDescent="0.2">
      <c r="A688" s="41" t="s">
        <v>554</v>
      </c>
      <c r="B688" s="104" t="s">
        <v>527</v>
      </c>
      <c r="C688" s="43" t="s">
        <v>753</v>
      </c>
      <c r="D688" s="43"/>
      <c r="E688" s="10" t="s">
        <v>827</v>
      </c>
      <c r="F688" s="6">
        <f>F689</f>
        <v>562.08000000000004</v>
      </c>
      <c r="G688" s="6">
        <f t="shared" si="1126"/>
        <v>0</v>
      </c>
      <c r="H688" s="6">
        <f t="shared" si="1126"/>
        <v>562.08000000000004</v>
      </c>
      <c r="I688" s="6"/>
      <c r="J688" s="6">
        <f t="shared" si="1127"/>
        <v>0</v>
      </c>
      <c r="K688" s="6">
        <f t="shared" si="1128"/>
        <v>0</v>
      </c>
      <c r="L688" s="6"/>
      <c r="M688" s="6">
        <f t="shared" si="1129"/>
        <v>0</v>
      </c>
      <c r="N688" s="6">
        <f t="shared" si="1130"/>
        <v>0</v>
      </c>
    </row>
    <row r="689" spans="1:14" ht="31.5" outlineLevel="2" x14ac:dyDescent="0.2">
      <c r="A689" s="42" t="s">
        <v>554</v>
      </c>
      <c r="B689" s="55" t="s">
        <v>527</v>
      </c>
      <c r="C689" s="44" t="s">
        <v>753</v>
      </c>
      <c r="D689" s="44" t="s">
        <v>65</v>
      </c>
      <c r="E689" s="11" t="s">
        <v>66</v>
      </c>
      <c r="F689" s="7">
        <v>562.08000000000004</v>
      </c>
      <c r="G689" s="7"/>
      <c r="H689" s="7">
        <f>SUM(F689:G689)</f>
        <v>562.08000000000004</v>
      </c>
      <c r="I689" s="6"/>
      <c r="J689" s="7"/>
      <c r="K689" s="7">
        <f>SUM(I689:J689)</f>
        <v>0</v>
      </c>
      <c r="L689" s="6"/>
      <c r="M689" s="7"/>
      <c r="N689" s="7">
        <f>SUM(L689:M689)</f>
        <v>0</v>
      </c>
    </row>
    <row r="690" spans="1:14" ht="31.5" outlineLevel="3" x14ac:dyDescent="0.2">
      <c r="A690" s="43" t="s">
        <v>554</v>
      </c>
      <c r="B690" s="43" t="s">
        <v>527</v>
      </c>
      <c r="C690" s="43" t="s">
        <v>294</v>
      </c>
      <c r="D690" s="43"/>
      <c r="E690" s="10" t="s">
        <v>295</v>
      </c>
      <c r="F690" s="6">
        <f>F691+F694+F707</f>
        <v>958862.94324324338</v>
      </c>
      <c r="G690" s="6">
        <f t="shared" ref="G690:H690" si="1131">G691+G694+G707</f>
        <v>0</v>
      </c>
      <c r="H690" s="6">
        <f t="shared" si="1131"/>
        <v>958862.94324324338</v>
      </c>
      <c r="I690" s="6">
        <f t="shared" ref="I690:L690" si="1132">I691+I694+I707</f>
        <v>963040.65405405418</v>
      </c>
      <c r="J690" s="6">
        <f t="shared" ref="J690" si="1133">J691+J694+J707</f>
        <v>0</v>
      </c>
      <c r="K690" s="6">
        <f t="shared" ref="K690" si="1134">K691+K694+K707</f>
        <v>963040.65405405418</v>
      </c>
      <c r="L690" s="6">
        <f t="shared" si="1132"/>
        <v>959637.86486486497</v>
      </c>
      <c r="M690" s="6">
        <f t="shared" ref="M690" si="1135">M691+M694+M707</f>
        <v>0</v>
      </c>
      <c r="N690" s="6">
        <f t="shared" ref="N690" si="1136">N691+N694+N707</f>
        <v>959637.86486486497</v>
      </c>
    </row>
    <row r="691" spans="1:14" ht="31.5" outlineLevel="4" x14ac:dyDescent="0.2">
      <c r="A691" s="43" t="s">
        <v>554</v>
      </c>
      <c r="B691" s="43" t="s">
        <v>527</v>
      </c>
      <c r="C691" s="43" t="s">
        <v>296</v>
      </c>
      <c r="D691" s="43"/>
      <c r="E691" s="10" t="s">
        <v>35</v>
      </c>
      <c r="F691" s="6">
        <f t="shared" ref="F691:N692" si="1137">F692</f>
        <v>118778.8</v>
      </c>
      <c r="G691" s="6">
        <f t="shared" si="1137"/>
        <v>0</v>
      </c>
      <c r="H691" s="6">
        <f t="shared" si="1137"/>
        <v>118778.8</v>
      </c>
      <c r="I691" s="6">
        <f t="shared" ref="I691:I692" si="1138">I692</f>
        <v>118778.8</v>
      </c>
      <c r="J691" s="6">
        <f t="shared" si="1137"/>
        <v>0</v>
      </c>
      <c r="K691" s="6">
        <f t="shared" si="1137"/>
        <v>118778.8</v>
      </c>
      <c r="L691" s="6">
        <f t="shared" ref="L691:L692" si="1139">L692</f>
        <v>118778.8</v>
      </c>
      <c r="M691" s="6">
        <f t="shared" si="1137"/>
        <v>0</v>
      </c>
      <c r="N691" s="6">
        <f t="shared" si="1137"/>
        <v>118778.8</v>
      </c>
    </row>
    <row r="692" spans="1:14" ht="15.75" outlineLevel="5" x14ac:dyDescent="0.2">
      <c r="A692" s="43" t="s">
        <v>554</v>
      </c>
      <c r="B692" s="43" t="s">
        <v>527</v>
      </c>
      <c r="C692" s="43" t="s">
        <v>307</v>
      </c>
      <c r="D692" s="43"/>
      <c r="E692" s="10" t="s">
        <v>308</v>
      </c>
      <c r="F692" s="6">
        <f t="shared" si="1137"/>
        <v>118778.8</v>
      </c>
      <c r="G692" s="6">
        <f t="shared" si="1137"/>
        <v>0</v>
      </c>
      <c r="H692" s="6">
        <f t="shared" si="1137"/>
        <v>118778.8</v>
      </c>
      <c r="I692" s="6">
        <f t="shared" si="1138"/>
        <v>118778.8</v>
      </c>
      <c r="J692" s="6">
        <f t="shared" si="1137"/>
        <v>0</v>
      </c>
      <c r="K692" s="6">
        <f t="shared" si="1137"/>
        <v>118778.8</v>
      </c>
      <c r="L692" s="6">
        <f t="shared" si="1139"/>
        <v>118778.8</v>
      </c>
      <c r="M692" s="6">
        <f t="shared" si="1137"/>
        <v>0</v>
      </c>
      <c r="N692" s="6">
        <f t="shared" si="1137"/>
        <v>118778.8</v>
      </c>
    </row>
    <row r="693" spans="1:14" ht="31.5" outlineLevel="7" x14ac:dyDescent="0.2">
      <c r="A693" s="44" t="s">
        <v>554</v>
      </c>
      <c r="B693" s="44" t="s">
        <v>527</v>
      </c>
      <c r="C693" s="44" t="s">
        <v>307</v>
      </c>
      <c r="D693" s="44" t="s">
        <v>65</v>
      </c>
      <c r="E693" s="11" t="s">
        <v>66</v>
      </c>
      <c r="F693" s="7">
        <f>118776.1+2.7</f>
        <v>118778.8</v>
      </c>
      <c r="G693" s="7"/>
      <c r="H693" s="7">
        <f>SUM(F693:G693)</f>
        <v>118778.8</v>
      </c>
      <c r="I693" s="7">
        <f t="shared" ref="I693:L693" si="1140">118776.1+2.7</f>
        <v>118778.8</v>
      </c>
      <c r="J693" s="7"/>
      <c r="K693" s="7">
        <f>SUM(I693:J693)</f>
        <v>118778.8</v>
      </c>
      <c r="L693" s="7">
        <f t="shared" si="1140"/>
        <v>118778.8</v>
      </c>
      <c r="M693" s="7"/>
      <c r="N693" s="7">
        <f>SUM(L693:M693)</f>
        <v>118778.8</v>
      </c>
    </row>
    <row r="694" spans="1:14" ht="31.5" outlineLevel="4" x14ac:dyDescent="0.2">
      <c r="A694" s="43" t="s">
        <v>554</v>
      </c>
      <c r="B694" s="43" t="s">
        <v>527</v>
      </c>
      <c r="C694" s="43" t="s">
        <v>299</v>
      </c>
      <c r="D694" s="43"/>
      <c r="E694" s="10" t="s">
        <v>300</v>
      </c>
      <c r="F694" s="6">
        <f t="shared" ref="F694:L694" si="1141">F695+F697+F699+F701+F705+F703</f>
        <v>838465.84324324329</v>
      </c>
      <c r="G694" s="6">
        <f t="shared" ref="G694:H694" si="1142">G695+G697+G699+G701+G705+G703</f>
        <v>0</v>
      </c>
      <c r="H694" s="6">
        <f t="shared" si="1142"/>
        <v>838465.84324324329</v>
      </c>
      <c r="I694" s="6">
        <f t="shared" si="1141"/>
        <v>842643.55405405408</v>
      </c>
      <c r="J694" s="6">
        <f t="shared" si="1141"/>
        <v>0</v>
      </c>
      <c r="K694" s="6">
        <f t="shared" si="1141"/>
        <v>842643.55405405408</v>
      </c>
      <c r="L694" s="6">
        <f t="shared" si="1141"/>
        <v>839240.76486486488</v>
      </c>
      <c r="M694" s="6">
        <f t="shared" ref="M694:N694" si="1143">M695+M697+M699+M701+M705+M703</f>
        <v>0</v>
      </c>
      <c r="N694" s="6">
        <f t="shared" si="1143"/>
        <v>839240.76486486488</v>
      </c>
    </row>
    <row r="695" spans="1:14" ht="31.5" outlineLevel="5" x14ac:dyDescent="0.2">
      <c r="A695" s="43" t="s">
        <v>554</v>
      </c>
      <c r="B695" s="43" t="s">
        <v>527</v>
      </c>
      <c r="C695" s="43" t="s">
        <v>301</v>
      </c>
      <c r="D695" s="43"/>
      <c r="E695" s="10" t="s">
        <v>302</v>
      </c>
      <c r="F695" s="6">
        <f t="shared" ref="F695:N695" si="1144">F696</f>
        <v>17324.3</v>
      </c>
      <c r="G695" s="6">
        <f t="shared" si="1144"/>
        <v>0</v>
      </c>
      <c r="H695" s="6">
        <f t="shared" si="1144"/>
        <v>17324.3</v>
      </c>
      <c r="I695" s="6">
        <f t="shared" si="1144"/>
        <v>17324.3</v>
      </c>
      <c r="J695" s="6">
        <f t="shared" si="1144"/>
        <v>0</v>
      </c>
      <c r="K695" s="6">
        <f t="shared" si="1144"/>
        <v>17324.3</v>
      </c>
      <c r="L695" s="6">
        <f>L696</f>
        <v>17324.3</v>
      </c>
      <c r="M695" s="6">
        <f t="shared" si="1144"/>
        <v>0</v>
      </c>
      <c r="N695" s="6">
        <f t="shared" si="1144"/>
        <v>17324.3</v>
      </c>
    </row>
    <row r="696" spans="1:14" ht="31.5" outlineLevel="7" x14ac:dyDescent="0.2">
      <c r="A696" s="44" t="s">
        <v>554</v>
      </c>
      <c r="B696" s="44" t="s">
        <v>527</v>
      </c>
      <c r="C696" s="44" t="s">
        <v>301</v>
      </c>
      <c r="D696" s="44" t="s">
        <v>65</v>
      </c>
      <c r="E696" s="11" t="s">
        <v>66</v>
      </c>
      <c r="F696" s="7">
        <v>17324.3</v>
      </c>
      <c r="G696" s="7"/>
      <c r="H696" s="7">
        <f>SUM(F696:G696)</f>
        <v>17324.3</v>
      </c>
      <c r="I696" s="7">
        <v>17324.3</v>
      </c>
      <c r="J696" s="7"/>
      <c r="K696" s="7">
        <f>SUM(I696:J696)</f>
        <v>17324.3</v>
      </c>
      <c r="L696" s="7">
        <v>17324.3</v>
      </c>
      <c r="M696" s="7"/>
      <c r="N696" s="7">
        <f>SUM(L696:M696)</f>
        <v>17324.3</v>
      </c>
    </row>
    <row r="697" spans="1:14" ht="31.5" outlineLevel="5" x14ac:dyDescent="0.2">
      <c r="A697" s="43" t="s">
        <v>554</v>
      </c>
      <c r="B697" s="43" t="s">
        <v>527</v>
      </c>
      <c r="C697" s="43" t="s">
        <v>303</v>
      </c>
      <c r="D697" s="43"/>
      <c r="E697" s="10" t="s">
        <v>304</v>
      </c>
      <c r="F697" s="6">
        <f t="shared" ref="F697:N697" si="1145">F698</f>
        <v>658669.6</v>
      </c>
      <c r="G697" s="6">
        <f t="shared" si="1145"/>
        <v>0</v>
      </c>
      <c r="H697" s="6">
        <f t="shared" si="1145"/>
        <v>658669.6</v>
      </c>
      <c r="I697" s="6">
        <f t="shared" si="1145"/>
        <v>673056</v>
      </c>
      <c r="J697" s="6">
        <f t="shared" si="1145"/>
        <v>0</v>
      </c>
      <c r="K697" s="6">
        <f t="shared" si="1145"/>
        <v>673056</v>
      </c>
      <c r="L697" s="6">
        <f t="shared" si="1145"/>
        <v>671500.9</v>
      </c>
      <c r="M697" s="6">
        <f t="shared" si="1145"/>
        <v>0</v>
      </c>
      <c r="N697" s="6">
        <f t="shared" si="1145"/>
        <v>671500.9</v>
      </c>
    </row>
    <row r="698" spans="1:14" ht="31.5" outlineLevel="7" x14ac:dyDescent="0.2">
      <c r="A698" s="44" t="s">
        <v>554</v>
      </c>
      <c r="B698" s="44" t="s">
        <v>527</v>
      </c>
      <c r="C698" s="44" t="s">
        <v>303</v>
      </c>
      <c r="D698" s="44" t="s">
        <v>65</v>
      </c>
      <c r="E698" s="11" t="s">
        <v>66</v>
      </c>
      <c r="F698" s="7">
        <v>658669.6</v>
      </c>
      <c r="G698" s="7"/>
      <c r="H698" s="7">
        <f>SUM(F698:G698)</f>
        <v>658669.6</v>
      </c>
      <c r="I698" s="7">
        <v>673056</v>
      </c>
      <c r="J698" s="7"/>
      <c r="K698" s="7">
        <f>SUM(I698:J698)</f>
        <v>673056</v>
      </c>
      <c r="L698" s="7">
        <v>671500.9</v>
      </c>
      <c r="M698" s="7"/>
      <c r="N698" s="7">
        <f>SUM(L698:M698)</f>
        <v>671500.9</v>
      </c>
    </row>
    <row r="699" spans="1:14" ht="31.5" outlineLevel="5" x14ac:dyDescent="0.2">
      <c r="A699" s="43" t="s">
        <v>554</v>
      </c>
      <c r="B699" s="43" t="s">
        <v>527</v>
      </c>
      <c r="C699" s="43" t="s">
        <v>309</v>
      </c>
      <c r="D699" s="43"/>
      <c r="E699" s="10" t="s">
        <v>310</v>
      </c>
      <c r="F699" s="6">
        <f t="shared" ref="F699:N699" si="1146">F700</f>
        <v>51567</v>
      </c>
      <c r="G699" s="6">
        <f t="shared" si="1146"/>
        <v>0</v>
      </c>
      <c r="H699" s="6">
        <f t="shared" si="1146"/>
        <v>51567</v>
      </c>
      <c r="I699" s="6">
        <f t="shared" si="1146"/>
        <v>51567</v>
      </c>
      <c r="J699" s="6">
        <f t="shared" si="1146"/>
        <v>0</v>
      </c>
      <c r="K699" s="6">
        <f t="shared" si="1146"/>
        <v>51567</v>
      </c>
      <c r="L699" s="6">
        <f>L700</f>
        <v>51567</v>
      </c>
      <c r="M699" s="6">
        <f t="shared" si="1146"/>
        <v>0</v>
      </c>
      <c r="N699" s="6">
        <f t="shared" si="1146"/>
        <v>51567</v>
      </c>
    </row>
    <row r="700" spans="1:14" ht="31.5" outlineLevel="7" x14ac:dyDescent="0.2">
      <c r="A700" s="44" t="s">
        <v>554</v>
      </c>
      <c r="B700" s="44" t="s">
        <v>527</v>
      </c>
      <c r="C700" s="44" t="s">
        <v>309</v>
      </c>
      <c r="D700" s="44" t="s">
        <v>65</v>
      </c>
      <c r="E700" s="11" t="s">
        <v>66</v>
      </c>
      <c r="F700" s="7">
        <v>51567</v>
      </c>
      <c r="G700" s="7"/>
      <c r="H700" s="7">
        <f>SUM(F700:G700)</f>
        <v>51567</v>
      </c>
      <c r="I700" s="7">
        <v>51567</v>
      </c>
      <c r="J700" s="7"/>
      <c r="K700" s="7">
        <f>SUM(I700:J700)</f>
        <v>51567</v>
      </c>
      <c r="L700" s="7">
        <v>51567</v>
      </c>
      <c r="M700" s="7"/>
      <c r="N700" s="7">
        <f>SUM(L700:M700)</f>
        <v>51567</v>
      </c>
    </row>
    <row r="701" spans="1:14" ht="31.5" outlineLevel="5" x14ac:dyDescent="0.2">
      <c r="A701" s="43" t="s">
        <v>554</v>
      </c>
      <c r="B701" s="43" t="s">
        <v>527</v>
      </c>
      <c r="C701" s="43" t="s">
        <v>311</v>
      </c>
      <c r="D701" s="43"/>
      <c r="E701" s="10" t="s">
        <v>312</v>
      </c>
      <c r="F701" s="6">
        <f t="shared" ref="F701:N701" si="1147">F702</f>
        <v>103553.7</v>
      </c>
      <c r="G701" s="6">
        <f t="shared" si="1147"/>
        <v>0</v>
      </c>
      <c r="H701" s="6">
        <f t="shared" si="1147"/>
        <v>103553.7</v>
      </c>
      <c r="I701" s="6">
        <f t="shared" si="1147"/>
        <v>93266.2</v>
      </c>
      <c r="J701" s="6">
        <f t="shared" si="1147"/>
        <v>0</v>
      </c>
      <c r="K701" s="6">
        <f t="shared" si="1147"/>
        <v>93266.2</v>
      </c>
      <c r="L701" s="6">
        <f t="shared" si="1147"/>
        <v>91523.7</v>
      </c>
      <c r="M701" s="6">
        <f t="shared" si="1147"/>
        <v>0</v>
      </c>
      <c r="N701" s="6">
        <f t="shared" si="1147"/>
        <v>91523.7</v>
      </c>
    </row>
    <row r="702" spans="1:14" ht="31.5" outlineLevel="7" x14ac:dyDescent="0.2">
      <c r="A702" s="44" t="s">
        <v>554</v>
      </c>
      <c r="B702" s="44" t="s">
        <v>527</v>
      </c>
      <c r="C702" s="44" t="s">
        <v>311</v>
      </c>
      <c r="D702" s="44" t="s">
        <v>65</v>
      </c>
      <c r="E702" s="11" t="s">
        <v>66</v>
      </c>
      <c r="F702" s="7">
        <v>103553.7</v>
      </c>
      <c r="G702" s="7"/>
      <c r="H702" s="7">
        <f>SUM(F702:G702)</f>
        <v>103553.7</v>
      </c>
      <c r="I702" s="7">
        <v>93266.2</v>
      </c>
      <c r="J702" s="7"/>
      <c r="K702" s="7">
        <f>SUM(I702:J702)</f>
        <v>93266.2</v>
      </c>
      <c r="L702" s="7">
        <v>91523.7</v>
      </c>
      <c r="M702" s="7"/>
      <c r="N702" s="7">
        <f>SUM(L702:M702)</f>
        <v>91523.7</v>
      </c>
    </row>
    <row r="703" spans="1:14" ht="124.5" customHeight="1" outlineLevel="5" x14ac:dyDescent="0.2">
      <c r="A703" s="43" t="s">
        <v>554</v>
      </c>
      <c r="B703" s="43" t="s">
        <v>527</v>
      </c>
      <c r="C703" s="43" t="s">
        <v>313</v>
      </c>
      <c r="D703" s="43"/>
      <c r="E703" s="52" t="s">
        <v>424</v>
      </c>
      <c r="F703" s="6">
        <f t="shared" ref="F703:N703" si="1148">F704</f>
        <v>551.34324324324325</v>
      </c>
      <c r="G703" s="6">
        <f t="shared" si="1148"/>
        <v>0</v>
      </c>
      <c r="H703" s="6">
        <f t="shared" si="1148"/>
        <v>551.34324324324325</v>
      </c>
      <c r="I703" s="6">
        <f t="shared" si="1148"/>
        <v>557.254054054054</v>
      </c>
      <c r="J703" s="6">
        <f t="shared" si="1148"/>
        <v>0</v>
      </c>
      <c r="K703" s="6">
        <f t="shared" si="1148"/>
        <v>557.254054054054</v>
      </c>
      <c r="L703" s="6">
        <f>L704</f>
        <v>549.3648648648649</v>
      </c>
      <c r="M703" s="6">
        <f t="shared" si="1148"/>
        <v>0</v>
      </c>
      <c r="N703" s="6">
        <f t="shared" si="1148"/>
        <v>549.3648648648649</v>
      </c>
    </row>
    <row r="704" spans="1:14" ht="31.5" outlineLevel="7" x14ac:dyDescent="0.2">
      <c r="A704" s="44" t="s">
        <v>554</v>
      </c>
      <c r="B704" s="44" t="s">
        <v>527</v>
      </c>
      <c r="C704" s="44" t="s">
        <v>313</v>
      </c>
      <c r="D704" s="44" t="s">
        <v>65</v>
      </c>
      <c r="E704" s="11" t="s">
        <v>66</v>
      </c>
      <c r="F704" s="7">
        <v>551.34324324324325</v>
      </c>
      <c r="G704" s="7"/>
      <c r="H704" s="7">
        <f>SUM(F704:G704)</f>
        <v>551.34324324324325</v>
      </c>
      <c r="I704" s="7">
        <v>557.254054054054</v>
      </c>
      <c r="J704" s="7"/>
      <c r="K704" s="7">
        <f>SUM(I704:J704)</f>
        <v>557.254054054054</v>
      </c>
      <c r="L704" s="7">
        <v>549.3648648648649</v>
      </c>
      <c r="M704" s="7"/>
      <c r="N704" s="7">
        <f>SUM(L704:M704)</f>
        <v>549.3648648648649</v>
      </c>
    </row>
    <row r="705" spans="1:14" ht="124.5" customHeight="1" outlineLevel="5" x14ac:dyDescent="0.2">
      <c r="A705" s="43" t="s">
        <v>554</v>
      </c>
      <c r="B705" s="43" t="s">
        <v>527</v>
      </c>
      <c r="C705" s="43" t="s">
        <v>313</v>
      </c>
      <c r="D705" s="43"/>
      <c r="E705" s="52" t="s">
        <v>425</v>
      </c>
      <c r="F705" s="6">
        <f t="shared" ref="F705:N705" si="1149">F706</f>
        <v>6799.9</v>
      </c>
      <c r="G705" s="6">
        <f t="shared" si="1149"/>
        <v>0</v>
      </c>
      <c r="H705" s="6">
        <f t="shared" si="1149"/>
        <v>6799.9</v>
      </c>
      <c r="I705" s="6">
        <f t="shared" si="1149"/>
        <v>6872.8</v>
      </c>
      <c r="J705" s="6">
        <f t="shared" si="1149"/>
        <v>0</v>
      </c>
      <c r="K705" s="6">
        <f t="shared" si="1149"/>
        <v>6872.8</v>
      </c>
      <c r="L705" s="6">
        <f>L706</f>
        <v>6775.5</v>
      </c>
      <c r="M705" s="6">
        <f t="shared" si="1149"/>
        <v>0</v>
      </c>
      <c r="N705" s="6">
        <f t="shared" si="1149"/>
        <v>6775.5</v>
      </c>
    </row>
    <row r="706" spans="1:14" ht="31.5" outlineLevel="7" x14ac:dyDescent="0.2">
      <c r="A706" s="44" t="s">
        <v>554</v>
      </c>
      <c r="B706" s="44" t="s">
        <v>527</v>
      </c>
      <c r="C706" s="44" t="s">
        <v>313</v>
      </c>
      <c r="D706" s="44" t="s">
        <v>65</v>
      </c>
      <c r="E706" s="11" t="s">
        <v>66</v>
      </c>
      <c r="F706" s="7">
        <v>6799.9</v>
      </c>
      <c r="G706" s="7"/>
      <c r="H706" s="7">
        <f>SUM(F706:G706)</f>
        <v>6799.9</v>
      </c>
      <c r="I706" s="7">
        <v>6872.8</v>
      </c>
      <c r="J706" s="7"/>
      <c r="K706" s="7">
        <f>SUM(I706:J706)</f>
        <v>6872.8</v>
      </c>
      <c r="L706" s="7">
        <v>6775.5</v>
      </c>
      <c r="M706" s="7"/>
      <c r="N706" s="7">
        <f>SUM(L706:M706)</f>
        <v>6775.5</v>
      </c>
    </row>
    <row r="707" spans="1:14" ht="31.5" outlineLevel="7" x14ac:dyDescent="0.2">
      <c r="A707" s="43" t="s">
        <v>554</v>
      </c>
      <c r="B707" s="43" t="s">
        <v>527</v>
      </c>
      <c r="C707" s="43" t="s">
        <v>628</v>
      </c>
      <c r="D707" s="43"/>
      <c r="E707" s="10" t="s">
        <v>630</v>
      </c>
      <c r="F707" s="6">
        <f>F708</f>
        <v>1618.3</v>
      </c>
      <c r="G707" s="6">
        <f t="shared" ref="G707:H708" si="1150">G708</f>
        <v>0</v>
      </c>
      <c r="H707" s="6">
        <f t="shared" si="1150"/>
        <v>1618.3</v>
      </c>
      <c r="I707" s="6">
        <f t="shared" ref="I707:L707" si="1151">I708</f>
        <v>1618.3</v>
      </c>
      <c r="J707" s="6">
        <f t="shared" ref="J707:J708" si="1152">J708</f>
        <v>0</v>
      </c>
      <c r="K707" s="6">
        <f t="shared" ref="K707:K708" si="1153">K708</f>
        <v>1618.3</v>
      </c>
      <c r="L707" s="6">
        <f t="shared" si="1151"/>
        <v>1618.3</v>
      </c>
      <c r="M707" s="6">
        <f t="shared" ref="M707:M708" si="1154">M708</f>
        <v>0</v>
      </c>
      <c r="N707" s="6">
        <f t="shared" ref="N707:N708" si="1155">N708</f>
        <v>1618.3</v>
      </c>
    </row>
    <row r="708" spans="1:14" ht="47.25" outlineLevel="7" x14ac:dyDescent="0.2">
      <c r="A708" s="43" t="s">
        <v>554</v>
      </c>
      <c r="B708" s="43" t="s">
        <v>527</v>
      </c>
      <c r="C708" s="43" t="s">
        <v>629</v>
      </c>
      <c r="D708" s="43"/>
      <c r="E708" s="10" t="s">
        <v>631</v>
      </c>
      <c r="F708" s="6">
        <f>F709</f>
        <v>1618.3</v>
      </c>
      <c r="G708" s="6">
        <f t="shared" si="1150"/>
        <v>0</v>
      </c>
      <c r="H708" s="6">
        <f t="shared" si="1150"/>
        <v>1618.3</v>
      </c>
      <c r="I708" s="6">
        <f t="shared" ref="I708" si="1156">I709</f>
        <v>1618.3</v>
      </c>
      <c r="J708" s="6">
        <f t="shared" si="1152"/>
        <v>0</v>
      </c>
      <c r="K708" s="6">
        <f t="shared" si="1153"/>
        <v>1618.3</v>
      </c>
      <c r="L708" s="6">
        <f t="shared" ref="L708" si="1157">L709</f>
        <v>1618.3</v>
      </c>
      <c r="M708" s="6">
        <f t="shared" si="1154"/>
        <v>0</v>
      </c>
      <c r="N708" s="6">
        <f t="shared" si="1155"/>
        <v>1618.3</v>
      </c>
    </row>
    <row r="709" spans="1:14" ht="31.5" outlineLevel="7" x14ac:dyDescent="0.2">
      <c r="A709" s="44" t="s">
        <v>554</v>
      </c>
      <c r="B709" s="44" t="s">
        <v>527</v>
      </c>
      <c r="C709" s="44" t="s">
        <v>629</v>
      </c>
      <c r="D709" s="44" t="s">
        <v>65</v>
      </c>
      <c r="E709" s="11" t="s">
        <v>66</v>
      </c>
      <c r="F709" s="7">
        <v>1618.3</v>
      </c>
      <c r="G709" s="7"/>
      <c r="H709" s="7">
        <f>SUM(F709:G709)</f>
        <v>1618.3</v>
      </c>
      <c r="I709" s="7">
        <v>1618.3</v>
      </c>
      <c r="J709" s="7"/>
      <c r="K709" s="7">
        <f>SUM(I709:J709)</f>
        <v>1618.3</v>
      </c>
      <c r="L709" s="7">
        <v>1618.3</v>
      </c>
      <c r="M709" s="7"/>
      <c r="N709" s="7">
        <f>SUM(L709:M709)</f>
        <v>1618.3</v>
      </c>
    </row>
    <row r="710" spans="1:14" ht="31.5" outlineLevel="7" x14ac:dyDescent="0.2">
      <c r="A710" s="43" t="s">
        <v>554</v>
      </c>
      <c r="B710" s="43" t="s">
        <v>527</v>
      </c>
      <c r="C710" s="41" t="s">
        <v>49</v>
      </c>
      <c r="D710" s="41" t="s">
        <v>448</v>
      </c>
      <c r="E710" s="14" t="s">
        <v>638</v>
      </c>
      <c r="F710" s="6">
        <f t="shared" ref="F710:N713" si="1158">F711</f>
        <v>1270</v>
      </c>
      <c r="G710" s="6">
        <f t="shared" si="1158"/>
        <v>0</v>
      </c>
      <c r="H710" s="6">
        <f t="shared" si="1158"/>
        <v>1270</v>
      </c>
      <c r="I710" s="6">
        <f t="shared" si="1158"/>
        <v>1270</v>
      </c>
      <c r="J710" s="6">
        <f t="shared" si="1158"/>
        <v>0</v>
      </c>
      <c r="K710" s="6">
        <f t="shared" si="1158"/>
        <v>1270</v>
      </c>
      <c r="L710" s="6">
        <f t="shared" si="1158"/>
        <v>1270</v>
      </c>
      <c r="M710" s="6">
        <f t="shared" si="1158"/>
        <v>0</v>
      </c>
      <c r="N710" s="6">
        <f t="shared" si="1158"/>
        <v>1270</v>
      </c>
    </row>
    <row r="711" spans="1:14" ht="31.5" outlineLevel="7" x14ac:dyDescent="0.2">
      <c r="A711" s="43" t="s">
        <v>554</v>
      </c>
      <c r="B711" s="43" t="s">
        <v>527</v>
      </c>
      <c r="C711" s="41" t="s">
        <v>92</v>
      </c>
      <c r="D711" s="41" t="s">
        <v>448</v>
      </c>
      <c r="E711" s="14" t="s">
        <v>93</v>
      </c>
      <c r="F711" s="6">
        <f t="shared" si="1158"/>
        <v>1270</v>
      </c>
      <c r="G711" s="6">
        <f t="shared" si="1158"/>
        <v>0</v>
      </c>
      <c r="H711" s="6">
        <f t="shared" si="1158"/>
        <v>1270</v>
      </c>
      <c r="I711" s="6">
        <f t="shared" si="1158"/>
        <v>1270</v>
      </c>
      <c r="J711" s="6">
        <f t="shared" si="1158"/>
        <v>0</v>
      </c>
      <c r="K711" s="6">
        <f t="shared" si="1158"/>
        <v>1270</v>
      </c>
      <c r="L711" s="6">
        <f t="shared" si="1158"/>
        <v>1270</v>
      </c>
      <c r="M711" s="6">
        <f t="shared" si="1158"/>
        <v>0</v>
      </c>
      <c r="N711" s="6">
        <f t="shared" si="1158"/>
        <v>1270</v>
      </c>
    </row>
    <row r="712" spans="1:14" ht="15.75" outlineLevel="7" x14ac:dyDescent="0.2">
      <c r="A712" s="43" t="s">
        <v>554</v>
      </c>
      <c r="B712" s="43" t="s">
        <v>527</v>
      </c>
      <c r="C712" s="41" t="s">
        <v>103</v>
      </c>
      <c r="D712" s="41"/>
      <c r="E712" s="14" t="s">
        <v>104</v>
      </c>
      <c r="F712" s="6">
        <f t="shared" si="1158"/>
        <v>1270</v>
      </c>
      <c r="G712" s="6">
        <f t="shared" si="1158"/>
        <v>0</v>
      </c>
      <c r="H712" s="6">
        <f t="shared" si="1158"/>
        <v>1270</v>
      </c>
      <c r="I712" s="6">
        <f t="shared" si="1158"/>
        <v>1270</v>
      </c>
      <c r="J712" s="6">
        <f t="shared" si="1158"/>
        <v>0</v>
      </c>
      <c r="K712" s="6">
        <f t="shared" si="1158"/>
        <v>1270</v>
      </c>
      <c r="L712" s="6">
        <f t="shared" si="1158"/>
        <v>1270</v>
      </c>
      <c r="M712" s="6">
        <f t="shared" si="1158"/>
        <v>0</v>
      </c>
      <c r="N712" s="6">
        <f t="shared" si="1158"/>
        <v>1270</v>
      </c>
    </row>
    <row r="713" spans="1:14" ht="15.75" outlineLevel="7" x14ac:dyDescent="0.2">
      <c r="A713" s="43" t="s">
        <v>554</v>
      </c>
      <c r="B713" s="43" t="s">
        <v>527</v>
      </c>
      <c r="C713" s="104" t="s">
        <v>640</v>
      </c>
      <c r="D713" s="41"/>
      <c r="E713" s="20" t="s">
        <v>639</v>
      </c>
      <c r="F713" s="6">
        <f t="shared" si="1158"/>
        <v>1270</v>
      </c>
      <c r="G713" s="6">
        <f t="shared" si="1158"/>
        <v>0</v>
      </c>
      <c r="H713" s="6">
        <f t="shared" si="1158"/>
        <v>1270</v>
      </c>
      <c r="I713" s="6">
        <f t="shared" si="1158"/>
        <v>1270</v>
      </c>
      <c r="J713" s="6">
        <f t="shared" si="1158"/>
        <v>0</v>
      </c>
      <c r="K713" s="6">
        <f t="shared" si="1158"/>
        <v>1270</v>
      </c>
      <c r="L713" s="6">
        <f t="shared" si="1158"/>
        <v>1270</v>
      </c>
      <c r="M713" s="6">
        <f t="shared" si="1158"/>
        <v>0</v>
      </c>
      <c r="N713" s="6">
        <f t="shared" si="1158"/>
        <v>1270</v>
      </c>
    </row>
    <row r="714" spans="1:14" ht="31.5" outlineLevel="7" x14ac:dyDescent="0.2">
      <c r="A714" s="44" t="s">
        <v>554</v>
      </c>
      <c r="B714" s="44" t="s">
        <v>527</v>
      </c>
      <c r="C714" s="55" t="s">
        <v>640</v>
      </c>
      <c r="D714" s="44" t="s">
        <v>65</v>
      </c>
      <c r="E714" s="11" t="s">
        <v>66</v>
      </c>
      <c r="F714" s="7">
        <v>1270</v>
      </c>
      <c r="G714" s="7"/>
      <c r="H714" s="7">
        <f>SUM(F714:G714)</f>
        <v>1270</v>
      </c>
      <c r="I714" s="7">
        <v>1270</v>
      </c>
      <c r="J714" s="7"/>
      <c r="K714" s="7">
        <f>SUM(I714:J714)</f>
        <v>1270</v>
      </c>
      <c r="L714" s="7">
        <v>1270</v>
      </c>
      <c r="M714" s="7"/>
      <c r="N714" s="7">
        <f>SUM(L714:M714)</f>
        <v>1270</v>
      </c>
    </row>
    <row r="715" spans="1:14" ht="15.75" outlineLevel="1" x14ac:dyDescent="0.2">
      <c r="A715" s="43" t="s">
        <v>554</v>
      </c>
      <c r="B715" s="43" t="s">
        <v>559</v>
      </c>
      <c r="C715" s="43"/>
      <c r="D715" s="43"/>
      <c r="E715" s="10" t="s">
        <v>560</v>
      </c>
      <c r="F715" s="6">
        <f>F716+F721</f>
        <v>86644</v>
      </c>
      <c r="G715" s="6">
        <f t="shared" ref="G715:H715" si="1159">G716+G721</f>
        <v>0</v>
      </c>
      <c r="H715" s="6">
        <f t="shared" si="1159"/>
        <v>86644</v>
      </c>
      <c r="I715" s="6">
        <f t="shared" ref="I715:L715" si="1160">I716+I721</f>
        <v>86644</v>
      </c>
      <c r="J715" s="6">
        <f t="shared" ref="J715" si="1161">J716+J721</f>
        <v>0</v>
      </c>
      <c r="K715" s="6">
        <f t="shared" ref="K715" si="1162">K716+K721</f>
        <v>86644</v>
      </c>
      <c r="L715" s="6">
        <f t="shared" si="1160"/>
        <v>86644</v>
      </c>
      <c r="M715" s="6">
        <f t="shared" ref="M715" si="1163">M716+M721</f>
        <v>0</v>
      </c>
      <c r="N715" s="6">
        <f t="shared" ref="N715" si="1164">N716+N721</f>
        <v>86644</v>
      </c>
    </row>
    <row r="716" spans="1:14" ht="31.5" outlineLevel="2" x14ac:dyDescent="0.2">
      <c r="A716" s="43" t="s">
        <v>554</v>
      </c>
      <c r="B716" s="43" t="s">
        <v>559</v>
      </c>
      <c r="C716" s="43" t="s">
        <v>223</v>
      </c>
      <c r="D716" s="43"/>
      <c r="E716" s="10" t="s">
        <v>224</v>
      </c>
      <c r="F716" s="6">
        <f>F717</f>
        <v>86544</v>
      </c>
      <c r="G716" s="6">
        <f t="shared" ref="G716:H716" si="1165">G717</f>
        <v>0</v>
      </c>
      <c r="H716" s="6">
        <f t="shared" si="1165"/>
        <v>86544</v>
      </c>
      <c r="I716" s="6">
        <f t="shared" ref="I716:L716" si="1166">I717</f>
        <v>86544</v>
      </c>
      <c r="J716" s="6">
        <f t="shared" ref="J716" si="1167">J717</f>
        <v>0</v>
      </c>
      <c r="K716" s="6">
        <f t="shared" ref="K716" si="1168">K717</f>
        <v>86544</v>
      </c>
      <c r="L716" s="6">
        <f t="shared" si="1166"/>
        <v>86544</v>
      </c>
      <c r="M716" s="6">
        <f t="shared" ref="M716" si="1169">M717</f>
        <v>0</v>
      </c>
      <c r="N716" s="6">
        <f t="shared" ref="N716" si="1170">N717</f>
        <v>86544</v>
      </c>
    </row>
    <row r="717" spans="1:14" ht="31.5" outlineLevel="3" x14ac:dyDescent="0.2">
      <c r="A717" s="43" t="s">
        <v>554</v>
      </c>
      <c r="B717" s="43" t="s">
        <v>559</v>
      </c>
      <c r="C717" s="43" t="s">
        <v>294</v>
      </c>
      <c r="D717" s="43"/>
      <c r="E717" s="10" t="s">
        <v>295</v>
      </c>
      <c r="F717" s="6">
        <f t="shared" ref="F717:N719" si="1171">F718</f>
        <v>86544</v>
      </c>
      <c r="G717" s="6">
        <f t="shared" si="1171"/>
        <v>0</v>
      </c>
      <c r="H717" s="6">
        <f t="shared" si="1171"/>
        <v>86544</v>
      </c>
      <c r="I717" s="6">
        <f t="shared" ref="I717:I719" si="1172">I718</f>
        <v>86544</v>
      </c>
      <c r="J717" s="6">
        <f t="shared" si="1171"/>
        <v>0</v>
      </c>
      <c r="K717" s="6">
        <f t="shared" si="1171"/>
        <v>86544</v>
      </c>
      <c r="L717" s="6">
        <f>L718</f>
        <v>86544</v>
      </c>
      <c r="M717" s="6">
        <f t="shared" si="1171"/>
        <v>0</v>
      </c>
      <c r="N717" s="6">
        <f t="shared" si="1171"/>
        <v>86544</v>
      </c>
    </row>
    <row r="718" spans="1:14" ht="31.5" outlineLevel="4" x14ac:dyDescent="0.2">
      <c r="A718" s="43" t="s">
        <v>554</v>
      </c>
      <c r="B718" s="43" t="s">
        <v>559</v>
      </c>
      <c r="C718" s="43" t="s">
        <v>296</v>
      </c>
      <c r="D718" s="43"/>
      <c r="E718" s="10" t="s">
        <v>35</v>
      </c>
      <c r="F718" s="6">
        <f t="shared" si="1171"/>
        <v>86544</v>
      </c>
      <c r="G718" s="6">
        <f t="shared" si="1171"/>
        <v>0</v>
      </c>
      <c r="H718" s="6">
        <f t="shared" si="1171"/>
        <v>86544</v>
      </c>
      <c r="I718" s="6">
        <f t="shared" si="1171"/>
        <v>86544</v>
      </c>
      <c r="J718" s="6">
        <f t="shared" si="1171"/>
        <v>0</v>
      </c>
      <c r="K718" s="6">
        <f t="shared" si="1171"/>
        <v>86544</v>
      </c>
      <c r="L718" s="6">
        <f t="shared" si="1171"/>
        <v>86544</v>
      </c>
      <c r="M718" s="6">
        <f t="shared" si="1171"/>
        <v>0</v>
      </c>
      <c r="N718" s="6">
        <f t="shared" si="1171"/>
        <v>86544</v>
      </c>
    </row>
    <row r="719" spans="1:14" ht="15.75" outlineLevel="5" x14ac:dyDescent="0.2">
      <c r="A719" s="43" t="s">
        <v>554</v>
      </c>
      <c r="B719" s="43" t="s">
        <v>559</v>
      </c>
      <c r="C719" s="43" t="s">
        <v>314</v>
      </c>
      <c r="D719" s="43"/>
      <c r="E719" s="10" t="s">
        <v>315</v>
      </c>
      <c r="F719" s="6">
        <f t="shared" si="1171"/>
        <v>86544</v>
      </c>
      <c r="G719" s="6">
        <f t="shared" si="1171"/>
        <v>0</v>
      </c>
      <c r="H719" s="6">
        <f t="shared" si="1171"/>
        <v>86544</v>
      </c>
      <c r="I719" s="6">
        <f t="shared" si="1172"/>
        <v>86544</v>
      </c>
      <c r="J719" s="6">
        <f t="shared" si="1171"/>
        <v>0</v>
      </c>
      <c r="K719" s="6">
        <f t="shared" si="1171"/>
        <v>86544</v>
      </c>
      <c r="L719" s="6">
        <f>L720</f>
        <v>86544</v>
      </c>
      <c r="M719" s="6">
        <f t="shared" si="1171"/>
        <v>0</v>
      </c>
      <c r="N719" s="6">
        <f t="shared" si="1171"/>
        <v>86544</v>
      </c>
    </row>
    <row r="720" spans="1:14" ht="31.5" outlineLevel="7" x14ac:dyDescent="0.2">
      <c r="A720" s="44" t="s">
        <v>554</v>
      </c>
      <c r="B720" s="44" t="s">
        <v>559</v>
      </c>
      <c r="C720" s="44" t="s">
        <v>314</v>
      </c>
      <c r="D720" s="44" t="s">
        <v>65</v>
      </c>
      <c r="E720" s="11" t="s">
        <v>66</v>
      </c>
      <c r="F720" s="7">
        <v>86544</v>
      </c>
      <c r="G720" s="7"/>
      <c r="H720" s="7">
        <f>SUM(F720:G720)</f>
        <v>86544</v>
      </c>
      <c r="I720" s="7">
        <v>86544</v>
      </c>
      <c r="J720" s="7"/>
      <c r="K720" s="7">
        <f>SUM(I720:J720)</f>
        <v>86544</v>
      </c>
      <c r="L720" s="7">
        <v>86544</v>
      </c>
      <c r="M720" s="7"/>
      <c r="N720" s="7">
        <f>SUM(L720:M720)</f>
        <v>86544</v>
      </c>
    </row>
    <row r="721" spans="1:14" ht="31.5" outlineLevel="7" x14ac:dyDescent="0.2">
      <c r="A721" s="43" t="s">
        <v>554</v>
      </c>
      <c r="B721" s="43" t="s">
        <v>559</v>
      </c>
      <c r="C721" s="41" t="s">
        <v>49</v>
      </c>
      <c r="D721" s="41" t="s">
        <v>448</v>
      </c>
      <c r="E721" s="14" t="s">
        <v>638</v>
      </c>
      <c r="F721" s="6">
        <f t="shared" ref="F721:N724" si="1173">F722</f>
        <v>100</v>
      </c>
      <c r="G721" s="6">
        <f t="shared" si="1173"/>
        <v>0</v>
      </c>
      <c r="H721" s="6">
        <f t="shared" si="1173"/>
        <v>100</v>
      </c>
      <c r="I721" s="6">
        <f t="shared" si="1173"/>
        <v>100</v>
      </c>
      <c r="J721" s="6">
        <f t="shared" si="1173"/>
        <v>0</v>
      </c>
      <c r="K721" s="6">
        <f t="shared" si="1173"/>
        <v>100</v>
      </c>
      <c r="L721" s="6">
        <f t="shared" si="1173"/>
        <v>100</v>
      </c>
      <c r="M721" s="6">
        <f t="shared" si="1173"/>
        <v>0</v>
      </c>
      <c r="N721" s="6">
        <f t="shared" si="1173"/>
        <v>100</v>
      </c>
    </row>
    <row r="722" spans="1:14" ht="31.5" outlineLevel="7" x14ac:dyDescent="0.2">
      <c r="A722" s="43" t="s">
        <v>554</v>
      </c>
      <c r="B722" s="43" t="s">
        <v>559</v>
      </c>
      <c r="C722" s="41" t="s">
        <v>92</v>
      </c>
      <c r="D722" s="41" t="s">
        <v>448</v>
      </c>
      <c r="E722" s="14" t="s">
        <v>93</v>
      </c>
      <c r="F722" s="6">
        <f t="shared" si="1173"/>
        <v>100</v>
      </c>
      <c r="G722" s="6">
        <f t="shared" si="1173"/>
        <v>0</v>
      </c>
      <c r="H722" s="6">
        <f t="shared" si="1173"/>
        <v>100</v>
      </c>
      <c r="I722" s="6">
        <f t="shared" si="1173"/>
        <v>100</v>
      </c>
      <c r="J722" s="6">
        <f t="shared" si="1173"/>
        <v>0</v>
      </c>
      <c r="K722" s="6">
        <f t="shared" si="1173"/>
        <v>100</v>
      </c>
      <c r="L722" s="6">
        <f t="shared" si="1173"/>
        <v>100</v>
      </c>
      <c r="M722" s="6">
        <f t="shared" si="1173"/>
        <v>0</v>
      </c>
      <c r="N722" s="6">
        <f t="shared" si="1173"/>
        <v>100</v>
      </c>
    </row>
    <row r="723" spans="1:14" ht="15.75" outlineLevel="7" x14ac:dyDescent="0.2">
      <c r="A723" s="43" t="s">
        <v>554</v>
      </c>
      <c r="B723" s="43" t="s">
        <v>559</v>
      </c>
      <c r="C723" s="41" t="s">
        <v>103</v>
      </c>
      <c r="D723" s="41"/>
      <c r="E723" s="14" t="s">
        <v>104</v>
      </c>
      <c r="F723" s="6">
        <f t="shared" si="1173"/>
        <v>100</v>
      </c>
      <c r="G723" s="6">
        <f t="shared" si="1173"/>
        <v>0</v>
      </c>
      <c r="H723" s="6">
        <f t="shared" si="1173"/>
        <v>100</v>
      </c>
      <c r="I723" s="6">
        <f t="shared" si="1173"/>
        <v>100</v>
      </c>
      <c r="J723" s="6">
        <f t="shared" si="1173"/>
        <v>0</v>
      </c>
      <c r="K723" s="6">
        <f t="shared" si="1173"/>
        <v>100</v>
      </c>
      <c r="L723" s="6">
        <f t="shared" si="1173"/>
        <v>100</v>
      </c>
      <c r="M723" s="6">
        <f t="shared" si="1173"/>
        <v>0</v>
      </c>
      <c r="N723" s="6">
        <f t="shared" si="1173"/>
        <v>100</v>
      </c>
    </row>
    <row r="724" spans="1:14" ht="15.75" outlineLevel="7" x14ac:dyDescent="0.2">
      <c r="A724" s="43" t="s">
        <v>554</v>
      </c>
      <c r="B724" s="43" t="s">
        <v>559</v>
      </c>
      <c r="C724" s="104" t="s">
        <v>640</v>
      </c>
      <c r="D724" s="41"/>
      <c r="E724" s="20" t="s">
        <v>639</v>
      </c>
      <c r="F724" s="6">
        <f t="shared" si="1173"/>
        <v>100</v>
      </c>
      <c r="G724" s="6">
        <f t="shared" si="1173"/>
        <v>0</v>
      </c>
      <c r="H724" s="6">
        <f t="shared" si="1173"/>
        <v>100</v>
      </c>
      <c r="I724" s="6">
        <f t="shared" si="1173"/>
        <v>100</v>
      </c>
      <c r="J724" s="6">
        <f t="shared" si="1173"/>
        <v>0</v>
      </c>
      <c r="K724" s="6">
        <f t="shared" si="1173"/>
        <v>100</v>
      </c>
      <c r="L724" s="6">
        <f t="shared" si="1173"/>
        <v>100</v>
      </c>
      <c r="M724" s="6">
        <f t="shared" si="1173"/>
        <v>0</v>
      </c>
      <c r="N724" s="6">
        <f t="shared" si="1173"/>
        <v>100</v>
      </c>
    </row>
    <row r="725" spans="1:14" ht="31.5" outlineLevel="7" x14ac:dyDescent="0.2">
      <c r="A725" s="44" t="s">
        <v>554</v>
      </c>
      <c r="B725" s="44" t="s">
        <v>559</v>
      </c>
      <c r="C725" s="55" t="s">
        <v>640</v>
      </c>
      <c r="D725" s="44" t="s">
        <v>65</v>
      </c>
      <c r="E725" s="11" t="s">
        <v>66</v>
      </c>
      <c r="F725" s="7">
        <v>100</v>
      </c>
      <c r="G725" s="7"/>
      <c r="H725" s="7">
        <f>SUM(F725:G725)</f>
        <v>100</v>
      </c>
      <c r="I725" s="7">
        <v>100</v>
      </c>
      <c r="J725" s="7"/>
      <c r="K725" s="7">
        <f>SUM(I725:J725)</f>
        <v>100</v>
      </c>
      <c r="L725" s="7">
        <v>100</v>
      </c>
      <c r="M725" s="7"/>
      <c r="N725" s="7">
        <f>SUM(L725:M725)</f>
        <v>100</v>
      </c>
    </row>
    <row r="726" spans="1:14" ht="15.75" outlineLevel="1" x14ac:dyDescent="0.2">
      <c r="A726" s="43" t="s">
        <v>554</v>
      </c>
      <c r="B726" s="43" t="s">
        <v>476</v>
      </c>
      <c r="C726" s="43"/>
      <c r="D726" s="43"/>
      <c r="E726" s="10" t="s">
        <v>477</v>
      </c>
      <c r="F726" s="6">
        <f>F727</f>
        <v>10.199999999999999</v>
      </c>
      <c r="G726" s="6">
        <f t="shared" ref="G726:H726" si="1174">G727</f>
        <v>0</v>
      </c>
      <c r="H726" s="6">
        <f t="shared" si="1174"/>
        <v>10.199999999999999</v>
      </c>
      <c r="I726" s="6">
        <f t="shared" ref="I726:L726" si="1175">I727</f>
        <v>10.199999999999999</v>
      </c>
      <c r="J726" s="6">
        <f t="shared" ref="J726" si="1176">J727</f>
        <v>0</v>
      </c>
      <c r="K726" s="6">
        <f t="shared" ref="K726" si="1177">K727</f>
        <v>10.199999999999999</v>
      </c>
      <c r="L726" s="6">
        <f t="shared" si="1175"/>
        <v>10.199999999999999</v>
      </c>
      <c r="M726" s="6">
        <f t="shared" ref="M726" si="1178">M727</f>
        <v>0</v>
      </c>
      <c r="N726" s="6">
        <f t="shared" ref="N726" si="1179">N727</f>
        <v>10.199999999999999</v>
      </c>
    </row>
    <row r="727" spans="1:14" ht="31.5" outlineLevel="2" x14ac:dyDescent="0.2">
      <c r="A727" s="43" t="s">
        <v>554</v>
      </c>
      <c r="B727" s="43" t="s">
        <v>476</v>
      </c>
      <c r="C727" s="43" t="s">
        <v>30</v>
      </c>
      <c r="D727" s="43"/>
      <c r="E727" s="10" t="s">
        <v>31</v>
      </c>
      <c r="F727" s="6">
        <f t="shared" ref="F727:N730" si="1180">F728</f>
        <v>10.199999999999999</v>
      </c>
      <c r="G727" s="6">
        <f t="shared" si="1180"/>
        <v>0</v>
      </c>
      <c r="H727" s="6">
        <f t="shared" si="1180"/>
        <v>10.199999999999999</v>
      </c>
      <c r="I727" s="6">
        <f t="shared" si="1180"/>
        <v>10.199999999999999</v>
      </c>
      <c r="J727" s="6">
        <f t="shared" si="1180"/>
        <v>0</v>
      </c>
      <c r="K727" s="6">
        <f t="shared" si="1180"/>
        <v>10.199999999999999</v>
      </c>
      <c r="L727" s="6">
        <f t="shared" ref="L727:L730" si="1181">L728</f>
        <v>10.199999999999999</v>
      </c>
      <c r="M727" s="6">
        <f t="shared" si="1180"/>
        <v>0</v>
      </c>
      <c r="N727" s="6">
        <f t="shared" si="1180"/>
        <v>10.199999999999999</v>
      </c>
    </row>
    <row r="728" spans="1:14" ht="15.75" outlineLevel="3" x14ac:dyDescent="0.2">
      <c r="A728" s="43" t="s">
        <v>554</v>
      </c>
      <c r="B728" s="43" t="s">
        <v>476</v>
      </c>
      <c r="C728" s="43" t="s">
        <v>71</v>
      </c>
      <c r="D728" s="43"/>
      <c r="E728" s="10" t="s">
        <v>72</v>
      </c>
      <c r="F728" s="6">
        <f t="shared" si="1180"/>
        <v>10.199999999999999</v>
      </c>
      <c r="G728" s="6">
        <f t="shared" si="1180"/>
        <v>0</v>
      </c>
      <c r="H728" s="6">
        <f t="shared" si="1180"/>
        <v>10.199999999999999</v>
      </c>
      <c r="I728" s="6">
        <f t="shared" si="1180"/>
        <v>10.199999999999999</v>
      </c>
      <c r="J728" s="6">
        <f t="shared" si="1180"/>
        <v>0</v>
      </c>
      <c r="K728" s="6">
        <f t="shared" si="1180"/>
        <v>10.199999999999999</v>
      </c>
      <c r="L728" s="6">
        <f t="shared" si="1181"/>
        <v>10.199999999999999</v>
      </c>
      <c r="M728" s="6">
        <f t="shared" si="1180"/>
        <v>0</v>
      </c>
      <c r="N728" s="6">
        <f t="shared" si="1180"/>
        <v>10.199999999999999</v>
      </c>
    </row>
    <row r="729" spans="1:14" ht="30.75" customHeight="1" outlineLevel="4" x14ac:dyDescent="0.2">
      <c r="A729" s="43" t="s">
        <v>554</v>
      </c>
      <c r="B729" s="43" t="s">
        <v>476</v>
      </c>
      <c r="C729" s="43" t="s">
        <v>73</v>
      </c>
      <c r="D729" s="43"/>
      <c r="E729" s="10" t="s">
        <v>74</v>
      </c>
      <c r="F729" s="6">
        <f t="shared" si="1180"/>
        <v>10.199999999999999</v>
      </c>
      <c r="G729" s="6">
        <f t="shared" si="1180"/>
        <v>0</v>
      </c>
      <c r="H729" s="6">
        <f t="shared" si="1180"/>
        <v>10.199999999999999</v>
      </c>
      <c r="I729" s="6">
        <f t="shared" si="1180"/>
        <v>10.199999999999999</v>
      </c>
      <c r="J729" s="6">
        <f t="shared" si="1180"/>
        <v>0</v>
      </c>
      <c r="K729" s="6">
        <f t="shared" si="1180"/>
        <v>10.199999999999999</v>
      </c>
      <c r="L729" s="6">
        <f t="shared" si="1181"/>
        <v>10.199999999999999</v>
      </c>
      <c r="M729" s="6">
        <f t="shared" si="1180"/>
        <v>0</v>
      </c>
      <c r="N729" s="6">
        <f t="shared" si="1180"/>
        <v>10.199999999999999</v>
      </c>
    </row>
    <row r="730" spans="1:14" ht="15.75" outlineLevel="5" x14ac:dyDescent="0.2">
      <c r="A730" s="43" t="s">
        <v>554</v>
      </c>
      <c r="B730" s="43" t="s">
        <v>476</v>
      </c>
      <c r="C730" s="43" t="s">
        <v>75</v>
      </c>
      <c r="D730" s="43"/>
      <c r="E730" s="10" t="s">
        <v>76</v>
      </c>
      <c r="F730" s="6">
        <f t="shared" si="1180"/>
        <v>10.199999999999999</v>
      </c>
      <c r="G730" s="6">
        <f t="shared" si="1180"/>
        <v>0</v>
      </c>
      <c r="H730" s="6">
        <f t="shared" si="1180"/>
        <v>10.199999999999999</v>
      </c>
      <c r="I730" s="6">
        <f t="shared" si="1180"/>
        <v>10.199999999999999</v>
      </c>
      <c r="J730" s="6">
        <f t="shared" si="1180"/>
        <v>0</v>
      </c>
      <c r="K730" s="6">
        <f t="shared" si="1180"/>
        <v>10.199999999999999</v>
      </c>
      <c r="L730" s="6">
        <f t="shared" si="1181"/>
        <v>10.199999999999999</v>
      </c>
      <c r="M730" s="6">
        <f t="shared" si="1180"/>
        <v>0</v>
      </c>
      <c r="N730" s="6">
        <f t="shared" si="1180"/>
        <v>10.199999999999999</v>
      </c>
    </row>
    <row r="731" spans="1:14" ht="15.75" outlineLevel="7" x14ac:dyDescent="0.2">
      <c r="A731" s="44" t="s">
        <v>554</v>
      </c>
      <c r="B731" s="44" t="s">
        <v>476</v>
      </c>
      <c r="C731" s="44" t="s">
        <v>75</v>
      </c>
      <c r="D731" s="44" t="s">
        <v>7</v>
      </c>
      <c r="E731" s="11" t="s">
        <v>8</v>
      </c>
      <c r="F731" s="7">
        <v>10.199999999999999</v>
      </c>
      <c r="G731" s="7"/>
      <c r="H731" s="7">
        <f>SUM(F731:G731)</f>
        <v>10.199999999999999</v>
      </c>
      <c r="I731" s="7">
        <v>10.199999999999999</v>
      </c>
      <c r="J731" s="7"/>
      <c r="K731" s="7">
        <f>SUM(I731:J731)</f>
        <v>10.199999999999999</v>
      </c>
      <c r="L731" s="7">
        <v>10.199999999999999</v>
      </c>
      <c r="M731" s="7"/>
      <c r="N731" s="7">
        <f>SUM(L731:M731)</f>
        <v>10.199999999999999</v>
      </c>
    </row>
    <row r="732" spans="1:14" ht="15.75" outlineLevel="1" x14ac:dyDescent="0.2">
      <c r="A732" s="43" t="s">
        <v>554</v>
      </c>
      <c r="B732" s="43" t="s">
        <v>530</v>
      </c>
      <c r="C732" s="43"/>
      <c r="D732" s="43"/>
      <c r="E732" s="10" t="s">
        <v>531</v>
      </c>
      <c r="F732" s="6">
        <f>F733+F762</f>
        <v>58537.41</v>
      </c>
      <c r="G732" s="6">
        <f t="shared" ref="G732:H732" si="1182">G733+G762</f>
        <v>0</v>
      </c>
      <c r="H732" s="6">
        <f t="shared" si="1182"/>
        <v>58537.41</v>
      </c>
      <c r="I732" s="6">
        <f>I733+I762</f>
        <v>61211.799999999996</v>
      </c>
      <c r="J732" s="6">
        <f t="shared" ref="J732" si="1183">J733+J762</f>
        <v>0</v>
      </c>
      <c r="K732" s="6">
        <f t="shared" ref="K732" si="1184">K733+K762</f>
        <v>61211.799999999996</v>
      </c>
      <c r="L732" s="6">
        <f>L733+L762</f>
        <v>63298.299999999996</v>
      </c>
      <c r="M732" s="6">
        <f t="shared" ref="M732" si="1185">M733+M762</f>
        <v>0</v>
      </c>
      <c r="N732" s="6">
        <f t="shared" ref="N732" si="1186">N733+N762</f>
        <v>63298.299999999996</v>
      </c>
    </row>
    <row r="733" spans="1:14" ht="31.5" outlineLevel="2" x14ac:dyDescent="0.2">
      <c r="A733" s="43" t="s">
        <v>554</v>
      </c>
      <c r="B733" s="43" t="s">
        <v>530</v>
      </c>
      <c r="C733" s="43" t="s">
        <v>223</v>
      </c>
      <c r="D733" s="43"/>
      <c r="E733" s="10" t="s">
        <v>224</v>
      </c>
      <c r="F733" s="6">
        <f>F734+F744</f>
        <v>58373.91</v>
      </c>
      <c r="G733" s="6">
        <f t="shared" ref="G733:H733" si="1187">G734+G744</f>
        <v>0</v>
      </c>
      <c r="H733" s="6">
        <f t="shared" si="1187"/>
        <v>58373.91</v>
      </c>
      <c r="I733" s="6">
        <f>I734+I744</f>
        <v>61048.299999999996</v>
      </c>
      <c r="J733" s="6">
        <f t="shared" ref="J733" si="1188">J734+J744</f>
        <v>0</v>
      </c>
      <c r="K733" s="6">
        <f t="shared" ref="K733" si="1189">K734+K744</f>
        <v>61048.299999999996</v>
      </c>
      <c r="L733" s="6">
        <f>L734+L744</f>
        <v>63134.799999999996</v>
      </c>
      <c r="M733" s="6">
        <f t="shared" ref="M733" si="1190">M734+M744</f>
        <v>0</v>
      </c>
      <c r="N733" s="6">
        <f t="shared" ref="N733" si="1191">N734+N744</f>
        <v>63134.799999999996</v>
      </c>
    </row>
    <row r="734" spans="1:14" ht="31.5" outlineLevel="3" x14ac:dyDescent="0.2">
      <c r="A734" s="43" t="s">
        <v>554</v>
      </c>
      <c r="B734" s="43" t="s">
        <v>530</v>
      </c>
      <c r="C734" s="43" t="s">
        <v>225</v>
      </c>
      <c r="D734" s="43"/>
      <c r="E734" s="10" t="s">
        <v>226</v>
      </c>
      <c r="F734" s="6">
        <f t="shared" ref="F734:N734" si="1192">F735</f>
        <v>579.70000000000005</v>
      </c>
      <c r="G734" s="6">
        <f t="shared" si="1192"/>
        <v>0</v>
      </c>
      <c r="H734" s="6">
        <f t="shared" si="1192"/>
        <v>579.70000000000005</v>
      </c>
      <c r="I734" s="6">
        <f t="shared" si="1192"/>
        <v>579.70000000000005</v>
      </c>
      <c r="J734" s="6">
        <f t="shared" si="1192"/>
        <v>0</v>
      </c>
      <c r="K734" s="6">
        <f t="shared" si="1192"/>
        <v>579.70000000000005</v>
      </c>
      <c r="L734" s="6">
        <f t="shared" si="1192"/>
        <v>579.70000000000005</v>
      </c>
      <c r="M734" s="6">
        <f t="shared" si="1192"/>
        <v>0</v>
      </c>
      <c r="N734" s="6">
        <f t="shared" si="1192"/>
        <v>579.70000000000005</v>
      </c>
    </row>
    <row r="735" spans="1:14" ht="31.5" outlineLevel="4" x14ac:dyDescent="0.2">
      <c r="A735" s="43" t="s">
        <v>554</v>
      </c>
      <c r="B735" s="43" t="s">
        <v>530</v>
      </c>
      <c r="C735" s="43" t="s">
        <v>305</v>
      </c>
      <c r="D735" s="43"/>
      <c r="E735" s="10" t="s">
        <v>306</v>
      </c>
      <c r="F735" s="6">
        <f>F736+F740+F742</f>
        <v>579.70000000000005</v>
      </c>
      <c r="G735" s="6">
        <f t="shared" ref="G735:H735" si="1193">G736+G740+G742</f>
        <v>0</v>
      </c>
      <c r="H735" s="6">
        <f t="shared" si="1193"/>
        <v>579.70000000000005</v>
      </c>
      <c r="I735" s="6">
        <f>I736+I740+I742</f>
        <v>579.70000000000005</v>
      </c>
      <c r="J735" s="6">
        <f t="shared" ref="J735" si="1194">J736+J740+J742</f>
        <v>0</v>
      </c>
      <c r="K735" s="6">
        <f t="shared" ref="K735" si="1195">K736+K740+K742</f>
        <v>579.70000000000005</v>
      </c>
      <c r="L735" s="6">
        <f>L736+L740+L742</f>
        <v>579.70000000000005</v>
      </c>
      <c r="M735" s="6">
        <f t="shared" ref="M735" si="1196">M736+M740+M742</f>
        <v>0</v>
      </c>
      <c r="N735" s="6">
        <f t="shared" ref="N735" si="1197">N736+N740+N742</f>
        <v>579.70000000000005</v>
      </c>
    </row>
    <row r="736" spans="1:14" ht="15.75" outlineLevel="5" x14ac:dyDescent="0.2">
      <c r="A736" s="43" t="s">
        <v>554</v>
      </c>
      <c r="B736" s="43" t="s">
        <v>530</v>
      </c>
      <c r="C736" s="43" t="s">
        <v>319</v>
      </c>
      <c r="D736" s="43"/>
      <c r="E736" s="10" t="s">
        <v>320</v>
      </c>
      <c r="F736" s="6">
        <f t="shared" ref="F736:L736" si="1198">F737+F738+F739</f>
        <v>407.4</v>
      </c>
      <c r="G736" s="6">
        <f t="shared" ref="G736:H736" si="1199">G737+G738+G739</f>
        <v>0</v>
      </c>
      <c r="H736" s="6">
        <f t="shared" si="1199"/>
        <v>407.4</v>
      </c>
      <c r="I736" s="6">
        <f t="shared" si="1198"/>
        <v>407.4</v>
      </c>
      <c r="J736" s="6">
        <f t="shared" si="1198"/>
        <v>0</v>
      </c>
      <c r="K736" s="6">
        <f t="shared" si="1198"/>
        <v>407.4</v>
      </c>
      <c r="L736" s="6">
        <f t="shared" si="1198"/>
        <v>407.4</v>
      </c>
      <c r="M736" s="6">
        <f t="shared" ref="M736:N736" si="1200">M737+M738+M739</f>
        <v>0</v>
      </c>
      <c r="N736" s="6">
        <f t="shared" si="1200"/>
        <v>407.4</v>
      </c>
    </row>
    <row r="737" spans="1:14" ht="15.75" outlineLevel="7" x14ac:dyDescent="0.2">
      <c r="A737" s="44" t="s">
        <v>554</v>
      </c>
      <c r="B737" s="44" t="s">
        <v>530</v>
      </c>
      <c r="C737" s="44" t="s">
        <v>319</v>
      </c>
      <c r="D737" s="44" t="s">
        <v>7</v>
      </c>
      <c r="E737" s="11" t="s">
        <v>8</v>
      </c>
      <c r="F737" s="7">
        <v>71.099999999999994</v>
      </c>
      <c r="G737" s="7"/>
      <c r="H737" s="7">
        <f>SUM(F737:G737)</f>
        <v>71.099999999999994</v>
      </c>
      <c r="I737" s="7">
        <v>71.099999999999994</v>
      </c>
      <c r="J737" s="7"/>
      <c r="K737" s="7">
        <f>SUM(I737:J737)</f>
        <v>71.099999999999994</v>
      </c>
      <c r="L737" s="7">
        <v>71.099999999999994</v>
      </c>
      <c r="M737" s="7"/>
      <c r="N737" s="7">
        <f>SUM(L737:M737)</f>
        <v>71.099999999999994</v>
      </c>
    </row>
    <row r="738" spans="1:14" ht="15.75" outlineLevel="7" x14ac:dyDescent="0.2">
      <c r="A738" s="44" t="s">
        <v>554</v>
      </c>
      <c r="B738" s="44" t="s">
        <v>530</v>
      </c>
      <c r="C738" s="44" t="s">
        <v>319</v>
      </c>
      <c r="D738" s="44" t="s">
        <v>19</v>
      </c>
      <c r="E738" s="11" t="s">
        <v>20</v>
      </c>
      <c r="F738" s="7">
        <v>62.4</v>
      </c>
      <c r="G738" s="7"/>
      <c r="H738" s="7">
        <f>SUM(F738:G738)</f>
        <v>62.4</v>
      </c>
      <c r="I738" s="7">
        <v>62.4</v>
      </c>
      <c r="J738" s="7"/>
      <c r="K738" s="7">
        <f>SUM(I738:J738)</f>
        <v>62.4</v>
      </c>
      <c r="L738" s="7">
        <v>62.4</v>
      </c>
      <c r="M738" s="7"/>
      <c r="N738" s="7">
        <f>SUM(L738:M738)</f>
        <v>62.4</v>
      </c>
    </row>
    <row r="739" spans="1:14" ht="31.5" outlineLevel="7" x14ac:dyDescent="0.2">
      <c r="A739" s="44" t="s">
        <v>554</v>
      </c>
      <c r="B739" s="44" t="s">
        <v>530</v>
      </c>
      <c r="C739" s="44" t="s">
        <v>319</v>
      </c>
      <c r="D739" s="44" t="s">
        <v>65</v>
      </c>
      <c r="E739" s="11" t="s">
        <v>66</v>
      </c>
      <c r="F739" s="7">
        <v>273.89999999999998</v>
      </c>
      <c r="G739" s="7"/>
      <c r="H739" s="7">
        <f>SUM(F739:G739)</f>
        <v>273.89999999999998</v>
      </c>
      <c r="I739" s="7">
        <v>273.89999999999998</v>
      </c>
      <c r="J739" s="7"/>
      <c r="K739" s="7">
        <f>SUM(I739:J739)</f>
        <v>273.89999999999998</v>
      </c>
      <c r="L739" s="7">
        <v>273.89999999999998</v>
      </c>
      <c r="M739" s="7"/>
      <c r="N739" s="7">
        <f>SUM(L739:M739)</f>
        <v>273.89999999999998</v>
      </c>
    </row>
    <row r="740" spans="1:14" ht="15.75" outlineLevel="5" x14ac:dyDescent="0.2">
      <c r="A740" s="43" t="s">
        <v>554</v>
      </c>
      <c r="B740" s="43" t="s">
        <v>530</v>
      </c>
      <c r="C740" s="43" t="s">
        <v>321</v>
      </c>
      <c r="D740" s="43"/>
      <c r="E740" s="10" t="s">
        <v>322</v>
      </c>
      <c r="F740" s="6">
        <f>F741</f>
        <v>97.3</v>
      </c>
      <c r="G740" s="6">
        <f t="shared" ref="G740:H740" si="1201">G741</f>
        <v>0</v>
      </c>
      <c r="H740" s="6">
        <f t="shared" si="1201"/>
        <v>97.3</v>
      </c>
      <c r="I740" s="6">
        <f t="shared" ref="I740:L740" si="1202">I741</f>
        <v>97.3</v>
      </c>
      <c r="J740" s="6">
        <f t="shared" ref="J740" si="1203">J741</f>
        <v>0</v>
      </c>
      <c r="K740" s="6">
        <f t="shared" ref="K740" si="1204">K741</f>
        <v>97.3</v>
      </c>
      <c r="L740" s="6">
        <f t="shared" si="1202"/>
        <v>97.3</v>
      </c>
      <c r="M740" s="6">
        <f t="shared" ref="M740" si="1205">M741</f>
        <v>0</v>
      </c>
      <c r="N740" s="6">
        <f t="shared" ref="N740" si="1206">N741</f>
        <v>97.3</v>
      </c>
    </row>
    <row r="741" spans="1:14" ht="31.5" outlineLevel="7" x14ac:dyDescent="0.2">
      <c r="A741" s="44" t="s">
        <v>554</v>
      </c>
      <c r="B741" s="44" t="s">
        <v>530</v>
      </c>
      <c r="C741" s="44" t="s">
        <v>321</v>
      </c>
      <c r="D741" s="44" t="s">
        <v>65</v>
      </c>
      <c r="E741" s="11" t="s">
        <v>66</v>
      </c>
      <c r="F741" s="7">
        <v>97.3</v>
      </c>
      <c r="G741" s="7"/>
      <c r="H741" s="7">
        <f>SUM(F741:G741)</f>
        <v>97.3</v>
      </c>
      <c r="I741" s="7">
        <v>97.3</v>
      </c>
      <c r="J741" s="7"/>
      <c r="K741" s="7">
        <f>SUM(I741:J741)</f>
        <v>97.3</v>
      </c>
      <c r="L741" s="7">
        <v>97.3</v>
      </c>
      <c r="M741" s="7"/>
      <c r="N741" s="7">
        <f>SUM(L741:M741)</f>
        <v>97.3</v>
      </c>
    </row>
    <row r="742" spans="1:14" ht="15.75" outlineLevel="5" x14ac:dyDescent="0.2">
      <c r="A742" s="43" t="s">
        <v>554</v>
      </c>
      <c r="B742" s="43" t="s">
        <v>530</v>
      </c>
      <c r="C742" s="43" t="s">
        <v>323</v>
      </c>
      <c r="D742" s="43"/>
      <c r="E742" s="10" t="s">
        <v>324</v>
      </c>
      <c r="F742" s="6">
        <f>F743</f>
        <v>75</v>
      </c>
      <c r="G742" s="6">
        <f t="shared" ref="G742:H742" si="1207">G743</f>
        <v>0</v>
      </c>
      <c r="H742" s="6">
        <f t="shared" si="1207"/>
        <v>75</v>
      </c>
      <c r="I742" s="6">
        <f t="shared" ref="I742:L742" si="1208">I743</f>
        <v>75</v>
      </c>
      <c r="J742" s="6">
        <f t="shared" ref="J742" si="1209">J743</f>
        <v>0</v>
      </c>
      <c r="K742" s="6">
        <f t="shared" ref="K742" si="1210">K743</f>
        <v>75</v>
      </c>
      <c r="L742" s="6">
        <f t="shared" si="1208"/>
        <v>75</v>
      </c>
      <c r="M742" s="6">
        <f t="shared" ref="M742" si="1211">M743</f>
        <v>0</v>
      </c>
      <c r="N742" s="6">
        <f t="shared" ref="N742" si="1212">N743</f>
        <v>75</v>
      </c>
    </row>
    <row r="743" spans="1:14" ht="15.75" outlineLevel="7" x14ac:dyDescent="0.2">
      <c r="A743" s="44" t="s">
        <v>554</v>
      </c>
      <c r="B743" s="44" t="s">
        <v>530</v>
      </c>
      <c r="C743" s="44" t="s">
        <v>323</v>
      </c>
      <c r="D743" s="44" t="s">
        <v>19</v>
      </c>
      <c r="E743" s="11" t="s">
        <v>20</v>
      </c>
      <c r="F743" s="7">
        <v>75</v>
      </c>
      <c r="G743" s="7"/>
      <c r="H743" s="7">
        <f>SUM(F743:G743)</f>
        <v>75</v>
      </c>
      <c r="I743" s="7">
        <v>75</v>
      </c>
      <c r="J743" s="7"/>
      <c r="K743" s="7">
        <f>SUM(I743:J743)</f>
        <v>75</v>
      </c>
      <c r="L743" s="7">
        <v>75</v>
      </c>
      <c r="M743" s="7"/>
      <c r="N743" s="7">
        <f>SUM(L743:M743)</f>
        <v>75</v>
      </c>
    </row>
    <row r="744" spans="1:14" ht="31.5" outlineLevel="3" x14ac:dyDescent="0.2">
      <c r="A744" s="43" t="s">
        <v>554</v>
      </c>
      <c r="B744" s="43" t="s">
        <v>530</v>
      </c>
      <c r="C744" s="43" t="s">
        <v>294</v>
      </c>
      <c r="D744" s="43"/>
      <c r="E744" s="10" t="s">
        <v>295</v>
      </c>
      <c r="F744" s="6">
        <f>F745+F751</f>
        <v>57794.210000000006</v>
      </c>
      <c r="G744" s="6">
        <f t="shared" ref="G744:H744" si="1213">G745+G751</f>
        <v>0</v>
      </c>
      <c r="H744" s="6">
        <f t="shared" si="1213"/>
        <v>57794.210000000006</v>
      </c>
      <c r="I744" s="6">
        <f>I745+I751</f>
        <v>60468.6</v>
      </c>
      <c r="J744" s="6">
        <f t="shared" ref="J744" si="1214">J745+J751</f>
        <v>0</v>
      </c>
      <c r="K744" s="6">
        <f t="shared" ref="K744" si="1215">K745+K751</f>
        <v>60468.6</v>
      </c>
      <c r="L744" s="6">
        <f>L745+L751</f>
        <v>62555.1</v>
      </c>
      <c r="M744" s="6">
        <f t="shared" ref="M744" si="1216">M745+M751</f>
        <v>0</v>
      </c>
      <c r="N744" s="6">
        <f t="shared" ref="N744" si="1217">N745+N751</f>
        <v>62555.1</v>
      </c>
    </row>
    <row r="745" spans="1:14" ht="31.5" outlineLevel="4" x14ac:dyDescent="0.2">
      <c r="A745" s="43" t="s">
        <v>554</v>
      </c>
      <c r="B745" s="43" t="s">
        <v>530</v>
      </c>
      <c r="C745" s="43" t="s">
        <v>296</v>
      </c>
      <c r="D745" s="43"/>
      <c r="E745" s="10" t="s">
        <v>35</v>
      </c>
      <c r="F745" s="6">
        <f>F746+F749</f>
        <v>25052.3</v>
      </c>
      <c r="G745" s="6">
        <f t="shared" ref="G745:H745" si="1218">G746+G749</f>
        <v>0</v>
      </c>
      <c r="H745" s="6">
        <f t="shared" si="1218"/>
        <v>25052.3</v>
      </c>
      <c r="I745" s="6">
        <f>I746+I749</f>
        <v>25525</v>
      </c>
      <c r="J745" s="6">
        <f t="shared" ref="J745" si="1219">J746+J749</f>
        <v>0</v>
      </c>
      <c r="K745" s="6">
        <f t="shared" ref="K745" si="1220">K746+K749</f>
        <v>25525</v>
      </c>
      <c r="L745" s="6">
        <f>L746+L749</f>
        <v>27611.5</v>
      </c>
      <c r="M745" s="6">
        <f t="shared" ref="M745" si="1221">M746+M749</f>
        <v>0</v>
      </c>
      <c r="N745" s="6">
        <f t="shared" ref="N745" si="1222">N746+N749</f>
        <v>27611.5</v>
      </c>
    </row>
    <row r="746" spans="1:14" ht="15.75" outlineLevel="5" x14ac:dyDescent="0.2">
      <c r="A746" s="43" t="s">
        <v>554</v>
      </c>
      <c r="B746" s="43" t="s">
        <v>530</v>
      </c>
      <c r="C746" s="43" t="s">
        <v>325</v>
      </c>
      <c r="D746" s="43"/>
      <c r="E746" s="10" t="s">
        <v>37</v>
      </c>
      <c r="F746" s="6">
        <f t="shared" ref="F746:L746" si="1223">F747+F748</f>
        <v>11892.8</v>
      </c>
      <c r="G746" s="6">
        <f t="shared" ref="G746:H746" si="1224">G747+G748</f>
        <v>0</v>
      </c>
      <c r="H746" s="6">
        <f t="shared" si="1224"/>
        <v>11892.8</v>
      </c>
      <c r="I746" s="6">
        <f t="shared" si="1223"/>
        <v>12365.5</v>
      </c>
      <c r="J746" s="6">
        <f t="shared" si="1223"/>
        <v>0</v>
      </c>
      <c r="K746" s="6">
        <f t="shared" si="1223"/>
        <v>12365.5</v>
      </c>
      <c r="L746" s="6">
        <f t="shared" si="1223"/>
        <v>14452</v>
      </c>
      <c r="M746" s="6">
        <f t="shared" ref="M746:N746" si="1225">M747+M748</f>
        <v>0</v>
      </c>
      <c r="N746" s="6">
        <f t="shared" si="1225"/>
        <v>14452</v>
      </c>
    </row>
    <row r="747" spans="1:14" ht="47.25" outlineLevel="7" x14ac:dyDescent="0.2">
      <c r="A747" s="44" t="s">
        <v>554</v>
      </c>
      <c r="B747" s="44" t="s">
        <v>530</v>
      </c>
      <c r="C747" s="44" t="s">
        <v>325</v>
      </c>
      <c r="D747" s="44" t="s">
        <v>4</v>
      </c>
      <c r="E747" s="11" t="s">
        <v>5</v>
      </c>
      <c r="F747" s="7">
        <v>11807.9</v>
      </c>
      <c r="G747" s="7"/>
      <c r="H747" s="7">
        <f>SUM(F747:G747)</f>
        <v>11807.9</v>
      </c>
      <c r="I747" s="7">
        <v>12280.6</v>
      </c>
      <c r="J747" s="7"/>
      <c r="K747" s="7">
        <f>SUM(I747:J747)</f>
        <v>12280.6</v>
      </c>
      <c r="L747" s="7">
        <v>14367.1</v>
      </c>
      <c r="M747" s="7"/>
      <c r="N747" s="7">
        <f>SUM(L747:M747)</f>
        <v>14367.1</v>
      </c>
    </row>
    <row r="748" spans="1:14" ht="15.75" outlineLevel="7" x14ac:dyDescent="0.2">
      <c r="A748" s="44" t="s">
        <v>554</v>
      </c>
      <c r="B748" s="44" t="s">
        <v>530</v>
      </c>
      <c r="C748" s="44" t="s">
        <v>325</v>
      </c>
      <c r="D748" s="44" t="s">
        <v>7</v>
      </c>
      <c r="E748" s="11" t="s">
        <v>8</v>
      </c>
      <c r="F748" s="7">
        <v>84.9</v>
      </c>
      <c r="G748" s="7"/>
      <c r="H748" s="7">
        <f>SUM(F748:G748)</f>
        <v>84.9</v>
      </c>
      <c r="I748" s="7">
        <v>84.9</v>
      </c>
      <c r="J748" s="7"/>
      <c r="K748" s="7">
        <f>SUM(I748:J748)</f>
        <v>84.9</v>
      </c>
      <c r="L748" s="7">
        <v>84.9</v>
      </c>
      <c r="M748" s="7"/>
      <c r="N748" s="7">
        <f>SUM(L748:M748)</f>
        <v>84.9</v>
      </c>
    </row>
    <row r="749" spans="1:14" ht="15.75" outlineLevel="5" x14ac:dyDescent="0.2">
      <c r="A749" s="43" t="s">
        <v>554</v>
      </c>
      <c r="B749" s="43" t="s">
        <v>530</v>
      </c>
      <c r="C749" s="43" t="s">
        <v>326</v>
      </c>
      <c r="D749" s="43"/>
      <c r="E749" s="10" t="s">
        <v>230</v>
      </c>
      <c r="F749" s="6">
        <f t="shared" ref="F749:N749" si="1226">F750</f>
        <v>13159.5</v>
      </c>
      <c r="G749" s="6">
        <f t="shared" si="1226"/>
        <v>0</v>
      </c>
      <c r="H749" s="6">
        <f t="shared" si="1226"/>
        <v>13159.5</v>
      </c>
      <c r="I749" s="6">
        <f t="shared" si="1226"/>
        <v>13159.5</v>
      </c>
      <c r="J749" s="6">
        <f t="shared" si="1226"/>
        <v>0</v>
      </c>
      <c r="K749" s="6">
        <f t="shared" si="1226"/>
        <v>13159.5</v>
      </c>
      <c r="L749" s="6">
        <f t="shared" si="1226"/>
        <v>13159.5</v>
      </c>
      <c r="M749" s="6">
        <f t="shared" si="1226"/>
        <v>0</v>
      </c>
      <c r="N749" s="6">
        <f t="shared" si="1226"/>
        <v>13159.5</v>
      </c>
    </row>
    <row r="750" spans="1:14" ht="31.5" outlineLevel="7" x14ac:dyDescent="0.2">
      <c r="A750" s="44" t="s">
        <v>554</v>
      </c>
      <c r="B750" s="44" t="s">
        <v>530</v>
      </c>
      <c r="C750" s="44" t="s">
        <v>326</v>
      </c>
      <c r="D750" s="44" t="s">
        <v>65</v>
      </c>
      <c r="E750" s="11" t="s">
        <v>66</v>
      </c>
      <c r="F750" s="7">
        <v>13159.5</v>
      </c>
      <c r="G750" s="7"/>
      <c r="H750" s="7">
        <f>SUM(F750:G750)</f>
        <v>13159.5</v>
      </c>
      <c r="I750" s="7">
        <v>13159.5</v>
      </c>
      <c r="J750" s="7"/>
      <c r="K750" s="7">
        <f>SUM(I750:J750)</f>
        <v>13159.5</v>
      </c>
      <c r="L750" s="7">
        <v>13159.5</v>
      </c>
      <c r="M750" s="7"/>
      <c r="N750" s="7">
        <f>SUM(L750:M750)</f>
        <v>13159.5</v>
      </c>
    </row>
    <row r="751" spans="1:14" ht="31.5" outlineLevel="4" x14ac:dyDescent="0.2">
      <c r="A751" s="43" t="s">
        <v>554</v>
      </c>
      <c r="B751" s="43" t="s">
        <v>530</v>
      </c>
      <c r="C751" s="43" t="s">
        <v>299</v>
      </c>
      <c r="D751" s="43"/>
      <c r="E751" s="10" t="s">
        <v>300</v>
      </c>
      <c r="F751" s="6">
        <f>F759+F754+F752</f>
        <v>32741.910000000003</v>
      </c>
      <c r="G751" s="6">
        <f t="shared" ref="G751:H751" si="1227">G759+G754+G752</f>
        <v>0</v>
      </c>
      <c r="H751" s="6">
        <f t="shared" si="1227"/>
        <v>32741.910000000003</v>
      </c>
      <c r="I751" s="6">
        <f t="shared" ref="I751:L751" si="1228">I759+I754+I752</f>
        <v>34943.599999999999</v>
      </c>
      <c r="J751" s="6">
        <f t="shared" ref="J751" si="1229">J759+J754+J752</f>
        <v>0</v>
      </c>
      <c r="K751" s="6">
        <f t="shared" ref="K751" si="1230">K759+K754+K752</f>
        <v>34943.599999999999</v>
      </c>
      <c r="L751" s="6">
        <f t="shared" si="1228"/>
        <v>34943.599999999999</v>
      </c>
      <c r="M751" s="6">
        <f t="shared" ref="M751" si="1231">M759+M754+M752</f>
        <v>0</v>
      </c>
      <c r="N751" s="6">
        <f t="shared" ref="N751" si="1232">N759+N754+N752</f>
        <v>34943.599999999999</v>
      </c>
    </row>
    <row r="752" spans="1:14" ht="15.75" outlineLevel="4" x14ac:dyDescent="0.2">
      <c r="A752" s="43" t="s">
        <v>554</v>
      </c>
      <c r="B752" s="43" t="s">
        <v>530</v>
      </c>
      <c r="C752" s="43" t="s">
        <v>316</v>
      </c>
      <c r="D752" s="43"/>
      <c r="E752" s="10" t="s">
        <v>317</v>
      </c>
      <c r="F752" s="6">
        <f t="shared" ref="F752:N752" si="1233">F753</f>
        <v>4455</v>
      </c>
      <c r="G752" s="6">
        <f t="shared" si="1233"/>
        <v>0</v>
      </c>
      <c r="H752" s="6">
        <f t="shared" si="1233"/>
        <v>4455</v>
      </c>
      <c r="I752" s="6">
        <f t="shared" si="1233"/>
        <v>4455</v>
      </c>
      <c r="J752" s="6">
        <f t="shared" si="1233"/>
        <v>0</v>
      </c>
      <c r="K752" s="6">
        <f t="shared" si="1233"/>
        <v>4455</v>
      </c>
      <c r="L752" s="6">
        <f>L753</f>
        <v>4455</v>
      </c>
      <c r="M752" s="6">
        <f t="shared" si="1233"/>
        <v>0</v>
      </c>
      <c r="N752" s="6">
        <f t="shared" si="1233"/>
        <v>4455</v>
      </c>
    </row>
    <row r="753" spans="1:14" ht="31.5" outlineLevel="4" x14ac:dyDescent="0.2">
      <c r="A753" s="44" t="s">
        <v>554</v>
      </c>
      <c r="B753" s="44" t="s">
        <v>530</v>
      </c>
      <c r="C753" s="44" t="s">
        <v>316</v>
      </c>
      <c r="D753" s="44" t="s">
        <v>65</v>
      </c>
      <c r="E753" s="11" t="s">
        <v>66</v>
      </c>
      <c r="F753" s="7">
        <v>4455</v>
      </c>
      <c r="G753" s="7"/>
      <c r="H753" s="7">
        <f>SUM(F753:G753)</f>
        <v>4455</v>
      </c>
      <c r="I753" s="7">
        <v>4455</v>
      </c>
      <c r="J753" s="7"/>
      <c r="K753" s="7">
        <f>SUM(I753:J753)</f>
        <v>4455</v>
      </c>
      <c r="L753" s="7">
        <v>4455</v>
      </c>
      <c r="M753" s="7"/>
      <c r="N753" s="7">
        <f>SUM(L753:M753)</f>
        <v>4455</v>
      </c>
    </row>
    <row r="754" spans="1:14" ht="15.75" outlineLevel="4" x14ac:dyDescent="0.2">
      <c r="A754" s="43" t="s">
        <v>554</v>
      </c>
      <c r="B754" s="43" t="s">
        <v>530</v>
      </c>
      <c r="C754" s="43" t="s">
        <v>318</v>
      </c>
      <c r="D754" s="43"/>
      <c r="E754" s="10" t="s">
        <v>700</v>
      </c>
      <c r="F754" s="6">
        <f t="shared" ref="F754:L754" si="1234">F755+F756+F757+F758</f>
        <v>28049.010000000002</v>
      </c>
      <c r="G754" s="6">
        <f t="shared" ref="G754:H754" si="1235">G755+G756+G757+G758</f>
        <v>0</v>
      </c>
      <c r="H754" s="6">
        <f t="shared" si="1235"/>
        <v>28049.010000000002</v>
      </c>
      <c r="I754" s="6">
        <f t="shared" si="1234"/>
        <v>30244.1</v>
      </c>
      <c r="J754" s="6">
        <f t="shared" si="1234"/>
        <v>0</v>
      </c>
      <c r="K754" s="6">
        <f t="shared" si="1234"/>
        <v>30244.1</v>
      </c>
      <c r="L754" s="6">
        <f t="shared" si="1234"/>
        <v>30244.1</v>
      </c>
      <c r="M754" s="6">
        <f t="shared" ref="M754:N754" si="1236">M755+M756+M757+M758</f>
        <v>0</v>
      </c>
      <c r="N754" s="6">
        <f t="shared" si="1236"/>
        <v>30244.1</v>
      </c>
    </row>
    <row r="755" spans="1:14" ht="15.75" outlineLevel="4" x14ac:dyDescent="0.2">
      <c r="A755" s="44" t="s">
        <v>554</v>
      </c>
      <c r="B755" s="44" t="s">
        <v>530</v>
      </c>
      <c r="C755" s="44" t="s">
        <v>318</v>
      </c>
      <c r="D755" s="44" t="s">
        <v>7</v>
      </c>
      <c r="E755" s="11" t="s">
        <v>8</v>
      </c>
      <c r="F755" s="7">
        <v>7019.58</v>
      </c>
      <c r="G755" s="7"/>
      <c r="H755" s="7">
        <f>SUM(F755:G755)</f>
        <v>7019.58</v>
      </c>
      <c r="I755" s="7">
        <v>7503.69</v>
      </c>
      <c r="J755" s="7"/>
      <c r="K755" s="7">
        <f>SUM(I755:J755)</f>
        <v>7503.69</v>
      </c>
      <c r="L755" s="7">
        <v>7503.69</v>
      </c>
      <c r="M755" s="7"/>
      <c r="N755" s="7">
        <f>SUM(L755:M755)</f>
        <v>7503.69</v>
      </c>
    </row>
    <row r="756" spans="1:14" ht="15.75" outlineLevel="4" x14ac:dyDescent="0.2">
      <c r="A756" s="44" t="s">
        <v>554</v>
      </c>
      <c r="B756" s="44" t="s">
        <v>530</v>
      </c>
      <c r="C756" s="44" t="s">
        <v>318</v>
      </c>
      <c r="D756" s="44" t="s">
        <v>19</v>
      </c>
      <c r="E756" s="11" t="s">
        <v>20</v>
      </c>
      <c r="F756" s="7">
        <v>356.27</v>
      </c>
      <c r="G756" s="7"/>
      <c r="H756" s="7">
        <f>SUM(F756:G756)</f>
        <v>356.27</v>
      </c>
      <c r="I756" s="7">
        <v>356.14</v>
      </c>
      <c r="J756" s="7"/>
      <c r="K756" s="7">
        <f>SUM(I756:J756)</f>
        <v>356.14</v>
      </c>
      <c r="L756" s="7">
        <v>356.14</v>
      </c>
      <c r="M756" s="7"/>
      <c r="N756" s="7">
        <f>SUM(L756:M756)</f>
        <v>356.14</v>
      </c>
    </row>
    <row r="757" spans="1:14" ht="31.5" outlineLevel="4" x14ac:dyDescent="0.2">
      <c r="A757" s="44" t="s">
        <v>554</v>
      </c>
      <c r="B757" s="44" t="s">
        <v>530</v>
      </c>
      <c r="C757" s="44" t="s">
        <v>318</v>
      </c>
      <c r="D757" s="44" t="s">
        <v>65</v>
      </c>
      <c r="E757" s="11" t="s">
        <v>66</v>
      </c>
      <c r="F757" s="7">
        <v>9647.58</v>
      </c>
      <c r="G757" s="7"/>
      <c r="H757" s="7">
        <f>SUM(F757:G757)</f>
        <v>9647.58</v>
      </c>
      <c r="I757" s="7">
        <v>10886.69</v>
      </c>
      <c r="J757" s="7"/>
      <c r="K757" s="7">
        <f>SUM(I757:J757)</f>
        <v>10886.69</v>
      </c>
      <c r="L757" s="7">
        <v>10886.69</v>
      </c>
      <c r="M757" s="7"/>
      <c r="N757" s="7">
        <f>SUM(L757:M757)</f>
        <v>10886.69</v>
      </c>
    </row>
    <row r="758" spans="1:14" ht="15.75" outlineLevel="4" x14ac:dyDescent="0.2">
      <c r="A758" s="44" t="s">
        <v>554</v>
      </c>
      <c r="B758" s="44" t="s">
        <v>530</v>
      </c>
      <c r="C758" s="44" t="s">
        <v>318</v>
      </c>
      <c r="D758" s="44" t="s">
        <v>15</v>
      </c>
      <c r="E758" s="11" t="s">
        <v>16</v>
      </c>
      <c r="F758" s="7">
        <v>11025.58</v>
      </c>
      <c r="G758" s="7"/>
      <c r="H758" s="7">
        <f>SUM(F758:G758)</f>
        <v>11025.58</v>
      </c>
      <c r="I758" s="7">
        <v>11497.58</v>
      </c>
      <c r="J758" s="7"/>
      <c r="K758" s="7">
        <f>SUM(I758:J758)</f>
        <v>11497.58</v>
      </c>
      <c r="L758" s="7">
        <v>11497.58</v>
      </c>
      <c r="M758" s="7"/>
      <c r="N758" s="7">
        <f>SUM(L758:M758)</f>
        <v>11497.58</v>
      </c>
    </row>
    <row r="759" spans="1:14" ht="31.5" outlineLevel="5" x14ac:dyDescent="0.2">
      <c r="A759" s="43" t="s">
        <v>554</v>
      </c>
      <c r="B759" s="43" t="s">
        <v>530</v>
      </c>
      <c r="C759" s="43" t="s">
        <v>303</v>
      </c>
      <c r="D759" s="43"/>
      <c r="E759" s="10" t="s">
        <v>304</v>
      </c>
      <c r="F759" s="6">
        <f>F760+F761</f>
        <v>237.9</v>
      </c>
      <c r="G759" s="6">
        <f t="shared" ref="G759:H759" si="1237">G760+G761</f>
        <v>0</v>
      </c>
      <c r="H759" s="6">
        <f t="shared" si="1237"/>
        <v>237.9</v>
      </c>
      <c r="I759" s="6">
        <f>I760+I761</f>
        <v>244.5</v>
      </c>
      <c r="J759" s="6">
        <f t="shared" ref="J759" si="1238">J760+J761</f>
        <v>0</v>
      </c>
      <c r="K759" s="6">
        <f t="shared" ref="K759" si="1239">K760+K761</f>
        <v>244.5</v>
      </c>
      <c r="L759" s="6">
        <f>L760+L761</f>
        <v>244.5</v>
      </c>
      <c r="M759" s="6">
        <f t="shared" ref="M759" si="1240">M760+M761</f>
        <v>0</v>
      </c>
      <c r="N759" s="6">
        <f t="shared" ref="N759" si="1241">N760+N761</f>
        <v>244.5</v>
      </c>
    </row>
    <row r="760" spans="1:14" ht="47.25" outlineLevel="7" x14ac:dyDescent="0.2">
      <c r="A760" s="44" t="s">
        <v>554</v>
      </c>
      <c r="B760" s="44" t="s">
        <v>530</v>
      </c>
      <c r="C760" s="44" t="s">
        <v>303</v>
      </c>
      <c r="D760" s="44" t="s">
        <v>4</v>
      </c>
      <c r="E760" s="11" t="s">
        <v>5</v>
      </c>
      <c r="F760" s="7">
        <v>231</v>
      </c>
      <c r="G760" s="7"/>
      <c r="H760" s="7">
        <f>SUM(F760:G760)</f>
        <v>231</v>
      </c>
      <c r="I760" s="7">
        <v>237.4</v>
      </c>
      <c r="J760" s="7"/>
      <c r="K760" s="7">
        <f>SUM(I760:J760)</f>
        <v>237.4</v>
      </c>
      <c r="L760" s="7">
        <v>237.4</v>
      </c>
      <c r="M760" s="7"/>
      <c r="N760" s="7">
        <f>SUM(L760:M760)</f>
        <v>237.4</v>
      </c>
    </row>
    <row r="761" spans="1:14" ht="15.75" outlineLevel="7" x14ac:dyDescent="0.2">
      <c r="A761" s="44" t="s">
        <v>554</v>
      </c>
      <c r="B761" s="44" t="s">
        <v>530</v>
      </c>
      <c r="C761" s="44" t="s">
        <v>303</v>
      </c>
      <c r="D761" s="44" t="s">
        <v>7</v>
      </c>
      <c r="E761" s="11" t="s">
        <v>8</v>
      </c>
      <c r="F761" s="7">
        <v>6.9</v>
      </c>
      <c r="G761" s="7"/>
      <c r="H761" s="7">
        <f>SUM(F761:G761)</f>
        <v>6.9</v>
      </c>
      <c r="I761" s="7">
        <v>7.1</v>
      </c>
      <c r="J761" s="7"/>
      <c r="K761" s="7">
        <f>SUM(I761:J761)</f>
        <v>7.1</v>
      </c>
      <c r="L761" s="7">
        <v>7.1</v>
      </c>
      <c r="M761" s="7"/>
      <c r="N761" s="7">
        <f>SUM(L761:M761)</f>
        <v>7.1</v>
      </c>
    </row>
    <row r="762" spans="1:14" ht="31.5" outlineLevel="2" x14ac:dyDescent="0.2">
      <c r="A762" s="43" t="s">
        <v>554</v>
      </c>
      <c r="B762" s="43" t="s">
        <v>530</v>
      </c>
      <c r="C762" s="43" t="s">
        <v>49</v>
      </c>
      <c r="D762" s="43"/>
      <c r="E762" s="10" t="s">
        <v>50</v>
      </c>
      <c r="F762" s="6">
        <f t="shared" ref="F762:N762" si="1242">F763</f>
        <v>163.5</v>
      </c>
      <c r="G762" s="6">
        <f t="shared" si="1242"/>
        <v>0</v>
      </c>
      <c r="H762" s="6">
        <f t="shared" si="1242"/>
        <v>163.5</v>
      </c>
      <c r="I762" s="6">
        <f t="shared" si="1242"/>
        <v>163.5</v>
      </c>
      <c r="J762" s="6">
        <f t="shared" si="1242"/>
        <v>0</v>
      </c>
      <c r="K762" s="6">
        <f t="shared" si="1242"/>
        <v>163.5</v>
      </c>
      <c r="L762" s="6">
        <f t="shared" ref="L762" si="1243">L763</f>
        <v>163.5</v>
      </c>
      <c r="M762" s="6">
        <f t="shared" si="1242"/>
        <v>0</v>
      </c>
      <c r="N762" s="6">
        <f t="shared" si="1242"/>
        <v>163.5</v>
      </c>
    </row>
    <row r="763" spans="1:14" ht="18.75" customHeight="1" outlineLevel="3" x14ac:dyDescent="0.2">
      <c r="A763" s="43" t="s">
        <v>554</v>
      </c>
      <c r="B763" s="43" t="s">
        <v>530</v>
      </c>
      <c r="C763" s="43" t="s">
        <v>51</v>
      </c>
      <c r="D763" s="43"/>
      <c r="E763" s="10" t="s">
        <v>52</v>
      </c>
      <c r="F763" s="6">
        <f>F764+F768</f>
        <v>163.5</v>
      </c>
      <c r="G763" s="6">
        <f t="shared" ref="G763:H763" si="1244">G764+G768</f>
        <v>0</v>
      </c>
      <c r="H763" s="6">
        <f t="shared" si="1244"/>
        <v>163.5</v>
      </c>
      <c r="I763" s="6">
        <f>I764+I768</f>
        <v>163.5</v>
      </c>
      <c r="J763" s="6">
        <f t="shared" ref="J763" si="1245">J764+J768</f>
        <v>0</v>
      </c>
      <c r="K763" s="6">
        <f t="shared" ref="K763" si="1246">K764+K768</f>
        <v>163.5</v>
      </c>
      <c r="L763" s="6">
        <f>L764+L768</f>
        <v>163.5</v>
      </c>
      <c r="M763" s="6">
        <f t="shared" ref="M763" si="1247">M764+M768</f>
        <v>0</v>
      </c>
      <c r="N763" s="6">
        <f t="shared" ref="N763" si="1248">N764+N768</f>
        <v>163.5</v>
      </c>
    </row>
    <row r="764" spans="1:14" ht="18" customHeight="1" outlineLevel="4" x14ac:dyDescent="0.2">
      <c r="A764" s="43" t="s">
        <v>554</v>
      </c>
      <c r="B764" s="43" t="s">
        <v>530</v>
      </c>
      <c r="C764" s="43" t="s">
        <v>111</v>
      </c>
      <c r="D764" s="43"/>
      <c r="E764" s="10" t="s">
        <v>112</v>
      </c>
      <c r="F764" s="6">
        <f t="shared" ref="F764:N764" si="1249">F765</f>
        <v>136.5</v>
      </c>
      <c r="G764" s="6">
        <f t="shared" si="1249"/>
        <v>0</v>
      </c>
      <c r="H764" s="6">
        <f t="shared" si="1249"/>
        <v>136.5</v>
      </c>
      <c r="I764" s="6">
        <f t="shared" si="1249"/>
        <v>136.5</v>
      </c>
      <c r="J764" s="6">
        <f t="shared" si="1249"/>
        <v>0</v>
      </c>
      <c r="K764" s="6">
        <f t="shared" si="1249"/>
        <v>136.5</v>
      </c>
      <c r="L764" s="6">
        <f>L765</f>
        <v>136.5</v>
      </c>
      <c r="M764" s="6">
        <f t="shared" si="1249"/>
        <v>0</v>
      </c>
      <c r="N764" s="6">
        <f t="shared" si="1249"/>
        <v>136.5</v>
      </c>
    </row>
    <row r="765" spans="1:14" ht="15.75" outlineLevel="5" x14ac:dyDescent="0.2">
      <c r="A765" s="43" t="s">
        <v>554</v>
      </c>
      <c r="B765" s="43" t="s">
        <v>530</v>
      </c>
      <c r="C765" s="43" t="s">
        <v>327</v>
      </c>
      <c r="D765" s="43"/>
      <c r="E765" s="10" t="s">
        <v>328</v>
      </c>
      <c r="F765" s="6">
        <f>F766+F767</f>
        <v>136.5</v>
      </c>
      <c r="G765" s="6">
        <f t="shared" ref="G765:H765" si="1250">G766+G767</f>
        <v>0</v>
      </c>
      <c r="H765" s="6">
        <f t="shared" si="1250"/>
        <v>136.5</v>
      </c>
      <c r="I765" s="6">
        <f t="shared" ref="I765:L765" si="1251">I766+I767</f>
        <v>136.5</v>
      </c>
      <c r="J765" s="6">
        <f t="shared" ref="J765" si="1252">J766+J767</f>
        <v>0</v>
      </c>
      <c r="K765" s="6">
        <f t="shared" ref="K765" si="1253">K766+K767</f>
        <v>136.5</v>
      </c>
      <c r="L765" s="6">
        <f t="shared" si="1251"/>
        <v>136.5</v>
      </c>
      <c r="M765" s="6">
        <f t="shared" ref="M765" si="1254">M766+M767</f>
        <v>0</v>
      </c>
      <c r="N765" s="6">
        <f t="shared" ref="N765" si="1255">N766+N767</f>
        <v>136.5</v>
      </c>
    </row>
    <row r="766" spans="1:14" ht="15.75" outlineLevel="7" x14ac:dyDescent="0.2">
      <c r="A766" s="44" t="s">
        <v>554</v>
      </c>
      <c r="B766" s="44" t="s">
        <v>530</v>
      </c>
      <c r="C766" s="44" t="s">
        <v>327</v>
      </c>
      <c r="D766" s="44" t="s">
        <v>7</v>
      </c>
      <c r="E766" s="11" t="s">
        <v>8</v>
      </c>
      <c r="F766" s="7">
        <v>75</v>
      </c>
      <c r="G766" s="7"/>
      <c r="H766" s="7">
        <f>SUM(F766:G766)</f>
        <v>75</v>
      </c>
      <c r="I766" s="7">
        <v>75</v>
      </c>
      <c r="J766" s="7"/>
      <c r="K766" s="7">
        <f>SUM(I766:J766)</f>
        <v>75</v>
      </c>
      <c r="L766" s="7">
        <v>75</v>
      </c>
      <c r="M766" s="7"/>
      <c r="N766" s="7">
        <f>SUM(L766:M766)</f>
        <v>75</v>
      </c>
    </row>
    <row r="767" spans="1:14" ht="31.5" outlineLevel="7" x14ac:dyDescent="0.2">
      <c r="A767" s="44" t="s">
        <v>554</v>
      </c>
      <c r="B767" s="44" t="s">
        <v>530</v>
      </c>
      <c r="C767" s="44" t="s">
        <v>327</v>
      </c>
      <c r="D767" s="44" t="s">
        <v>65</v>
      </c>
      <c r="E767" s="11" t="s">
        <v>66</v>
      </c>
      <c r="F767" s="7">
        <v>61.5</v>
      </c>
      <c r="G767" s="7"/>
      <c r="H767" s="7">
        <f>SUM(F767:G767)</f>
        <v>61.5</v>
      </c>
      <c r="I767" s="7">
        <v>61.5</v>
      </c>
      <c r="J767" s="7"/>
      <c r="K767" s="7">
        <f>SUM(I767:J767)</f>
        <v>61.5</v>
      </c>
      <c r="L767" s="7">
        <v>61.5</v>
      </c>
      <c r="M767" s="7"/>
      <c r="N767" s="7">
        <f>SUM(L767:M767)</f>
        <v>61.5</v>
      </c>
    </row>
    <row r="768" spans="1:14" ht="31.5" outlineLevel="4" x14ac:dyDescent="0.2">
      <c r="A768" s="43" t="s">
        <v>554</v>
      </c>
      <c r="B768" s="43" t="s">
        <v>530</v>
      </c>
      <c r="C768" s="43" t="s">
        <v>329</v>
      </c>
      <c r="D768" s="43"/>
      <c r="E768" s="10" t="s">
        <v>330</v>
      </c>
      <c r="F768" s="6">
        <f t="shared" ref="F768:N768" si="1256">F769</f>
        <v>27</v>
      </c>
      <c r="G768" s="6">
        <f t="shared" si="1256"/>
        <v>0</v>
      </c>
      <c r="H768" s="6">
        <f t="shared" si="1256"/>
        <v>27</v>
      </c>
      <c r="I768" s="6">
        <f t="shared" si="1256"/>
        <v>27</v>
      </c>
      <c r="J768" s="6">
        <f t="shared" si="1256"/>
        <v>0</v>
      </c>
      <c r="K768" s="6">
        <f t="shared" si="1256"/>
        <v>27</v>
      </c>
      <c r="L768" s="6">
        <f t="shared" ref="L768" si="1257">L769</f>
        <v>27</v>
      </c>
      <c r="M768" s="6">
        <f t="shared" si="1256"/>
        <v>0</v>
      </c>
      <c r="N768" s="6">
        <f t="shared" si="1256"/>
        <v>27</v>
      </c>
    </row>
    <row r="769" spans="1:14" ht="31.5" outlineLevel="5" x14ac:dyDescent="0.2">
      <c r="A769" s="43" t="s">
        <v>554</v>
      </c>
      <c r="B769" s="43" t="s">
        <v>530</v>
      </c>
      <c r="C769" s="43" t="s">
        <v>331</v>
      </c>
      <c r="D769" s="43"/>
      <c r="E769" s="10" t="s">
        <v>332</v>
      </c>
      <c r="F769" s="6">
        <f>F770+F771</f>
        <v>27</v>
      </c>
      <c r="G769" s="6">
        <f t="shared" ref="G769:H769" si="1258">G770+G771</f>
        <v>0</v>
      </c>
      <c r="H769" s="6">
        <f t="shared" si="1258"/>
        <v>27</v>
      </c>
      <c r="I769" s="6">
        <f t="shared" ref="I769:L769" si="1259">I770+I771</f>
        <v>27</v>
      </c>
      <c r="J769" s="6">
        <f t="shared" ref="J769" si="1260">J770+J771</f>
        <v>0</v>
      </c>
      <c r="K769" s="6">
        <f t="shared" ref="K769" si="1261">K770+K771</f>
        <v>27</v>
      </c>
      <c r="L769" s="6">
        <f t="shared" si="1259"/>
        <v>27</v>
      </c>
      <c r="M769" s="6">
        <f t="shared" ref="M769" si="1262">M770+M771</f>
        <v>0</v>
      </c>
      <c r="N769" s="6">
        <f t="shared" ref="N769" si="1263">N770+N771</f>
        <v>27</v>
      </c>
    </row>
    <row r="770" spans="1:14" ht="15.75" outlineLevel="7" x14ac:dyDescent="0.2">
      <c r="A770" s="44" t="s">
        <v>554</v>
      </c>
      <c r="B770" s="44" t="s">
        <v>530</v>
      </c>
      <c r="C770" s="44" t="s">
        <v>331</v>
      </c>
      <c r="D770" s="44" t="s">
        <v>7</v>
      </c>
      <c r="E770" s="11" t="s">
        <v>8</v>
      </c>
      <c r="F770" s="7">
        <v>18</v>
      </c>
      <c r="G770" s="7"/>
      <c r="H770" s="7">
        <f>SUM(F770:G770)</f>
        <v>18</v>
      </c>
      <c r="I770" s="7">
        <v>18</v>
      </c>
      <c r="J770" s="7"/>
      <c r="K770" s="7">
        <f>SUM(I770:J770)</f>
        <v>18</v>
      </c>
      <c r="L770" s="7">
        <v>18</v>
      </c>
      <c r="M770" s="7"/>
      <c r="N770" s="7">
        <f>SUM(L770:M770)</f>
        <v>18</v>
      </c>
    </row>
    <row r="771" spans="1:14" ht="31.5" outlineLevel="7" x14ac:dyDescent="0.2">
      <c r="A771" s="44" t="s">
        <v>554</v>
      </c>
      <c r="B771" s="44" t="s">
        <v>530</v>
      </c>
      <c r="C771" s="44" t="s">
        <v>331</v>
      </c>
      <c r="D771" s="44" t="s">
        <v>65</v>
      </c>
      <c r="E771" s="11" t="s">
        <v>66</v>
      </c>
      <c r="F771" s="7">
        <v>9</v>
      </c>
      <c r="G771" s="7"/>
      <c r="H771" s="7">
        <f>SUM(F771:G771)</f>
        <v>9</v>
      </c>
      <c r="I771" s="7">
        <v>9</v>
      </c>
      <c r="J771" s="7"/>
      <c r="K771" s="7">
        <f>SUM(I771:J771)</f>
        <v>9</v>
      </c>
      <c r="L771" s="7">
        <v>9</v>
      </c>
      <c r="M771" s="7"/>
      <c r="N771" s="7">
        <f>SUM(L771:M771)</f>
        <v>9</v>
      </c>
    </row>
    <row r="772" spans="1:14" ht="15.75" outlineLevel="7" x14ac:dyDescent="0.2">
      <c r="A772" s="43" t="s">
        <v>554</v>
      </c>
      <c r="B772" s="43" t="s">
        <v>536</v>
      </c>
      <c r="C772" s="44"/>
      <c r="D772" s="44"/>
      <c r="E772" s="51" t="s">
        <v>537</v>
      </c>
      <c r="F772" s="6">
        <f>F773+F782</f>
        <v>20669.689999999999</v>
      </c>
      <c r="G772" s="6">
        <f t="shared" ref="G772:H772" si="1264">G773+G782</f>
        <v>0</v>
      </c>
      <c r="H772" s="6">
        <f t="shared" si="1264"/>
        <v>20669.689999999999</v>
      </c>
      <c r="I772" s="6">
        <f>I773+I782</f>
        <v>20466.689999999999</v>
      </c>
      <c r="J772" s="6">
        <f t="shared" ref="J772" si="1265">J773+J782</f>
        <v>0</v>
      </c>
      <c r="K772" s="6">
        <f t="shared" ref="K772" si="1266">K773+K782</f>
        <v>20466.689999999999</v>
      </c>
      <c r="L772" s="6">
        <f>L773+L782</f>
        <v>20892.09</v>
      </c>
      <c r="M772" s="6">
        <f t="shared" ref="M772" si="1267">M773+M782</f>
        <v>0</v>
      </c>
      <c r="N772" s="6">
        <f t="shared" ref="N772" si="1268">N773+N782</f>
        <v>20892.09</v>
      </c>
    </row>
    <row r="773" spans="1:14" ht="15.75" outlineLevel="1" x14ac:dyDescent="0.2">
      <c r="A773" s="43" t="s">
        <v>554</v>
      </c>
      <c r="B773" s="43" t="s">
        <v>540</v>
      </c>
      <c r="C773" s="43"/>
      <c r="D773" s="43"/>
      <c r="E773" s="10" t="s">
        <v>541</v>
      </c>
      <c r="F773" s="6">
        <f>F774</f>
        <v>19949.689999999999</v>
      </c>
      <c r="G773" s="6">
        <f t="shared" ref="G773:H773" si="1269">G774</f>
        <v>0</v>
      </c>
      <c r="H773" s="6">
        <f t="shared" si="1269"/>
        <v>19949.689999999999</v>
      </c>
      <c r="I773" s="6">
        <f t="shared" ref="I773:L773" si="1270">I774</f>
        <v>19946.689999999999</v>
      </c>
      <c r="J773" s="6">
        <f t="shared" ref="J773" si="1271">J774</f>
        <v>0</v>
      </c>
      <c r="K773" s="6">
        <f t="shared" ref="K773" si="1272">K774</f>
        <v>19946.689999999999</v>
      </c>
      <c r="L773" s="6">
        <f t="shared" si="1270"/>
        <v>20472.09</v>
      </c>
      <c r="M773" s="6">
        <f t="shared" ref="M773" si="1273">M774</f>
        <v>0</v>
      </c>
      <c r="N773" s="6">
        <f t="shared" ref="N773" si="1274">N774</f>
        <v>20472.09</v>
      </c>
    </row>
    <row r="774" spans="1:14" ht="31.5" outlineLevel="2" x14ac:dyDescent="0.2">
      <c r="A774" s="43" t="s">
        <v>554</v>
      </c>
      <c r="B774" s="43" t="s">
        <v>540</v>
      </c>
      <c r="C774" s="43" t="s">
        <v>223</v>
      </c>
      <c r="D774" s="43"/>
      <c r="E774" s="10" t="s">
        <v>224</v>
      </c>
      <c r="F774" s="6">
        <f t="shared" ref="F774:N775" si="1275">F775</f>
        <v>19949.689999999999</v>
      </c>
      <c r="G774" s="6">
        <f t="shared" si="1275"/>
        <v>0</v>
      </c>
      <c r="H774" s="6">
        <f t="shared" si="1275"/>
        <v>19949.689999999999</v>
      </c>
      <c r="I774" s="6">
        <f t="shared" ref="I774:I775" si="1276">I775</f>
        <v>19946.689999999999</v>
      </c>
      <c r="J774" s="6">
        <f t="shared" si="1275"/>
        <v>0</v>
      </c>
      <c r="K774" s="6">
        <f t="shared" si="1275"/>
        <v>19946.689999999999</v>
      </c>
      <c r="L774" s="6">
        <f t="shared" ref="L774:L775" si="1277">L775</f>
        <v>20472.09</v>
      </c>
      <c r="M774" s="6">
        <f t="shared" si="1275"/>
        <v>0</v>
      </c>
      <c r="N774" s="6">
        <f t="shared" si="1275"/>
        <v>20472.09</v>
      </c>
    </row>
    <row r="775" spans="1:14" ht="31.5" outlineLevel="3" x14ac:dyDescent="0.2">
      <c r="A775" s="43" t="s">
        <v>554</v>
      </c>
      <c r="B775" s="43" t="s">
        <v>540</v>
      </c>
      <c r="C775" s="43" t="s">
        <v>294</v>
      </c>
      <c r="D775" s="43"/>
      <c r="E775" s="10" t="s">
        <v>295</v>
      </c>
      <c r="F775" s="6">
        <f t="shared" si="1275"/>
        <v>19949.689999999999</v>
      </c>
      <c r="G775" s="6">
        <f t="shared" si="1275"/>
        <v>0</v>
      </c>
      <c r="H775" s="6">
        <f t="shared" si="1275"/>
        <v>19949.689999999999</v>
      </c>
      <c r="I775" s="6">
        <f t="shared" si="1276"/>
        <v>19946.689999999999</v>
      </c>
      <c r="J775" s="6">
        <f t="shared" si="1275"/>
        <v>0</v>
      </c>
      <c r="K775" s="6">
        <f t="shared" si="1275"/>
        <v>19946.689999999999</v>
      </c>
      <c r="L775" s="6">
        <f t="shared" si="1277"/>
        <v>20472.09</v>
      </c>
      <c r="M775" s="6">
        <f t="shared" si="1275"/>
        <v>0</v>
      </c>
      <c r="N775" s="6">
        <f t="shared" si="1275"/>
        <v>20472.09</v>
      </c>
    </row>
    <row r="776" spans="1:14" ht="31.5" outlineLevel="4" x14ac:dyDescent="0.2">
      <c r="A776" s="43" t="s">
        <v>554</v>
      </c>
      <c r="B776" s="43" t="s">
        <v>540</v>
      </c>
      <c r="C776" s="43" t="s">
        <v>299</v>
      </c>
      <c r="D776" s="43"/>
      <c r="E776" s="10" t="s">
        <v>300</v>
      </c>
      <c r="F776" s="6">
        <f t="shared" ref="F776:L776" si="1278">F777+F780</f>
        <v>19949.689999999999</v>
      </c>
      <c r="G776" s="6">
        <f t="shared" ref="G776:H776" si="1279">G777+G780</f>
        <v>0</v>
      </c>
      <c r="H776" s="6">
        <f t="shared" si="1279"/>
        <v>19949.689999999999</v>
      </c>
      <c r="I776" s="6">
        <f t="shared" si="1278"/>
        <v>19946.689999999999</v>
      </c>
      <c r="J776" s="6">
        <f t="shared" si="1278"/>
        <v>0</v>
      </c>
      <c r="K776" s="6">
        <f t="shared" si="1278"/>
        <v>19946.689999999999</v>
      </c>
      <c r="L776" s="6">
        <f t="shared" si="1278"/>
        <v>20472.09</v>
      </c>
      <c r="M776" s="6">
        <f t="shared" ref="M776:N776" si="1280">M777+M780</f>
        <v>0</v>
      </c>
      <c r="N776" s="6">
        <f t="shared" si="1280"/>
        <v>20472.09</v>
      </c>
    </row>
    <row r="777" spans="1:14" ht="31.5" outlineLevel="5" x14ac:dyDescent="0.2">
      <c r="A777" s="43" t="s">
        <v>554</v>
      </c>
      <c r="B777" s="43" t="s">
        <v>540</v>
      </c>
      <c r="C777" s="43" t="s">
        <v>303</v>
      </c>
      <c r="D777" s="43"/>
      <c r="E777" s="10" t="s">
        <v>304</v>
      </c>
      <c r="F777" s="6">
        <f t="shared" ref="F777:L777" si="1281">F778+F779</f>
        <v>14988.89</v>
      </c>
      <c r="G777" s="6">
        <f t="shared" ref="G777:H777" si="1282">G778+G779</f>
        <v>0</v>
      </c>
      <c r="H777" s="6">
        <f t="shared" si="1282"/>
        <v>14988.89</v>
      </c>
      <c r="I777" s="6">
        <f t="shared" si="1281"/>
        <v>14985.89</v>
      </c>
      <c r="J777" s="6">
        <f t="shared" si="1281"/>
        <v>0</v>
      </c>
      <c r="K777" s="6">
        <f t="shared" si="1281"/>
        <v>14985.89</v>
      </c>
      <c r="L777" s="6">
        <f t="shared" si="1281"/>
        <v>15511.29</v>
      </c>
      <c r="M777" s="6">
        <f t="shared" ref="M777:N777" si="1283">M778+M779</f>
        <v>0</v>
      </c>
      <c r="N777" s="6">
        <f t="shared" si="1283"/>
        <v>15511.29</v>
      </c>
    </row>
    <row r="778" spans="1:14" ht="15.75" outlineLevel="7" x14ac:dyDescent="0.2">
      <c r="A778" s="44" t="s">
        <v>554</v>
      </c>
      <c r="B778" s="44" t="s">
        <v>540</v>
      </c>
      <c r="C778" s="44" t="s">
        <v>303</v>
      </c>
      <c r="D778" s="44" t="s">
        <v>19</v>
      </c>
      <c r="E778" s="11" t="s">
        <v>20</v>
      </c>
      <c r="F778" s="7">
        <v>2097.5</v>
      </c>
      <c r="G778" s="7"/>
      <c r="H778" s="7">
        <f>SUM(F778:G778)</f>
        <v>2097.5</v>
      </c>
      <c r="I778" s="7">
        <v>1735</v>
      </c>
      <c r="J778" s="7"/>
      <c r="K778" s="7">
        <f>SUM(I778:J778)</f>
        <v>1735</v>
      </c>
      <c r="L778" s="7">
        <v>1685</v>
      </c>
      <c r="M778" s="7"/>
      <c r="N778" s="7">
        <f>SUM(L778:M778)</f>
        <v>1685</v>
      </c>
    </row>
    <row r="779" spans="1:14" ht="31.5" outlineLevel="7" x14ac:dyDescent="0.2">
      <c r="A779" s="44" t="s">
        <v>554</v>
      </c>
      <c r="B779" s="44" t="s">
        <v>540</v>
      </c>
      <c r="C779" s="44" t="s">
        <v>303</v>
      </c>
      <c r="D779" s="44" t="s">
        <v>65</v>
      </c>
      <c r="E779" s="11" t="s">
        <v>66</v>
      </c>
      <c r="F779" s="7">
        <v>12891.39</v>
      </c>
      <c r="G779" s="7"/>
      <c r="H779" s="7">
        <f>SUM(F779:G779)</f>
        <v>12891.39</v>
      </c>
      <c r="I779" s="7">
        <v>13250.89</v>
      </c>
      <c r="J779" s="7"/>
      <c r="K779" s="7">
        <f>SUM(I779:J779)</f>
        <v>13250.89</v>
      </c>
      <c r="L779" s="7">
        <v>13826.29</v>
      </c>
      <c r="M779" s="7"/>
      <c r="N779" s="7">
        <f>SUM(L779:M779)</f>
        <v>13826.29</v>
      </c>
    </row>
    <row r="780" spans="1:14" ht="63" outlineLevel="5" x14ac:dyDescent="0.2">
      <c r="A780" s="43" t="s">
        <v>554</v>
      </c>
      <c r="B780" s="43" t="s">
        <v>540</v>
      </c>
      <c r="C780" s="163" t="s">
        <v>904</v>
      </c>
      <c r="D780" s="163"/>
      <c r="E780" s="166" t="s">
        <v>333</v>
      </c>
      <c r="F780" s="6">
        <f t="shared" ref="F780:N780" si="1284">F781</f>
        <v>4960.8</v>
      </c>
      <c r="G780" s="6">
        <f t="shared" si="1284"/>
        <v>0</v>
      </c>
      <c r="H780" s="6">
        <f t="shared" si="1284"/>
        <v>4960.8</v>
      </c>
      <c r="I780" s="6">
        <f t="shared" si="1284"/>
        <v>4960.8</v>
      </c>
      <c r="J780" s="6">
        <f t="shared" si="1284"/>
        <v>0</v>
      </c>
      <c r="K780" s="6">
        <f t="shared" si="1284"/>
        <v>4960.8</v>
      </c>
      <c r="L780" s="6">
        <f t="shared" si="1284"/>
        <v>4960.8</v>
      </c>
      <c r="M780" s="6">
        <f t="shared" si="1284"/>
        <v>0</v>
      </c>
      <c r="N780" s="6">
        <f t="shared" si="1284"/>
        <v>4960.8</v>
      </c>
    </row>
    <row r="781" spans="1:14" ht="31.5" outlineLevel="7" x14ac:dyDescent="0.2">
      <c r="A781" s="44" t="s">
        <v>554</v>
      </c>
      <c r="B781" s="44" t="s">
        <v>540</v>
      </c>
      <c r="C781" s="165" t="s">
        <v>904</v>
      </c>
      <c r="D781" s="44" t="s">
        <v>65</v>
      </c>
      <c r="E781" s="11" t="s">
        <v>66</v>
      </c>
      <c r="F781" s="7">
        <v>4960.8</v>
      </c>
      <c r="G781" s="7"/>
      <c r="H781" s="7">
        <f>SUM(F781:G781)</f>
        <v>4960.8</v>
      </c>
      <c r="I781" s="7">
        <v>4960.8</v>
      </c>
      <c r="J781" s="7"/>
      <c r="K781" s="7">
        <f>SUM(I781:J781)</f>
        <v>4960.8</v>
      </c>
      <c r="L781" s="7">
        <v>4960.8</v>
      </c>
      <c r="M781" s="7"/>
      <c r="N781" s="7">
        <f>SUM(L781:M781)</f>
        <v>4960.8</v>
      </c>
    </row>
    <row r="782" spans="1:14" ht="15.75" outlineLevel="1" x14ac:dyDescent="0.2">
      <c r="A782" s="43" t="s">
        <v>554</v>
      </c>
      <c r="B782" s="43" t="s">
        <v>542</v>
      </c>
      <c r="C782" s="43"/>
      <c r="D782" s="43"/>
      <c r="E782" s="10" t="s">
        <v>543</v>
      </c>
      <c r="F782" s="6">
        <f t="shared" ref="F782:N786" si="1285">F783</f>
        <v>720</v>
      </c>
      <c r="G782" s="6">
        <f t="shared" si="1285"/>
        <v>0</v>
      </c>
      <c r="H782" s="6">
        <f t="shared" si="1285"/>
        <v>720</v>
      </c>
      <c r="I782" s="6">
        <f t="shared" ref="I782:I786" si="1286">I783</f>
        <v>520</v>
      </c>
      <c r="J782" s="6">
        <f t="shared" si="1285"/>
        <v>0</v>
      </c>
      <c r="K782" s="6">
        <f t="shared" si="1285"/>
        <v>520</v>
      </c>
      <c r="L782" s="6">
        <f t="shared" ref="L782:L786" si="1287">L783</f>
        <v>420</v>
      </c>
      <c r="M782" s="6">
        <f t="shared" si="1285"/>
        <v>0</v>
      </c>
      <c r="N782" s="6">
        <f t="shared" si="1285"/>
        <v>420</v>
      </c>
    </row>
    <row r="783" spans="1:14" ht="31.5" outlineLevel="2" x14ac:dyDescent="0.2">
      <c r="A783" s="43" t="s">
        <v>554</v>
      </c>
      <c r="B783" s="43" t="s">
        <v>542</v>
      </c>
      <c r="C783" s="43" t="s">
        <v>223</v>
      </c>
      <c r="D783" s="43"/>
      <c r="E783" s="10" t="s">
        <v>224</v>
      </c>
      <c r="F783" s="6">
        <f t="shared" si="1285"/>
        <v>720</v>
      </c>
      <c r="G783" s="6">
        <f t="shared" si="1285"/>
        <v>0</v>
      </c>
      <c r="H783" s="6">
        <f t="shared" si="1285"/>
        <v>720</v>
      </c>
      <c r="I783" s="6">
        <f t="shared" si="1286"/>
        <v>520</v>
      </c>
      <c r="J783" s="6">
        <f t="shared" si="1285"/>
        <v>0</v>
      </c>
      <c r="K783" s="6">
        <f t="shared" si="1285"/>
        <v>520</v>
      </c>
      <c r="L783" s="6">
        <f t="shared" si="1287"/>
        <v>420</v>
      </c>
      <c r="M783" s="6">
        <f t="shared" si="1285"/>
        <v>0</v>
      </c>
      <c r="N783" s="6">
        <f t="shared" si="1285"/>
        <v>420</v>
      </c>
    </row>
    <row r="784" spans="1:14" ht="31.5" outlineLevel="3" x14ac:dyDescent="0.2">
      <c r="A784" s="43" t="s">
        <v>554</v>
      </c>
      <c r="B784" s="43" t="s">
        <v>542</v>
      </c>
      <c r="C784" s="43" t="s">
        <v>294</v>
      </c>
      <c r="D784" s="43"/>
      <c r="E784" s="10" t="s">
        <v>295</v>
      </c>
      <c r="F784" s="6">
        <f t="shared" si="1285"/>
        <v>720</v>
      </c>
      <c r="G784" s="6">
        <f t="shared" si="1285"/>
        <v>0</v>
      </c>
      <c r="H784" s="6">
        <f t="shared" si="1285"/>
        <v>720</v>
      </c>
      <c r="I784" s="6">
        <f t="shared" si="1286"/>
        <v>520</v>
      </c>
      <c r="J784" s="6">
        <f t="shared" si="1285"/>
        <v>0</v>
      </c>
      <c r="K784" s="6">
        <f t="shared" si="1285"/>
        <v>520</v>
      </c>
      <c r="L784" s="6">
        <f t="shared" si="1287"/>
        <v>420</v>
      </c>
      <c r="M784" s="6">
        <f t="shared" si="1285"/>
        <v>0</v>
      </c>
      <c r="N784" s="6">
        <f t="shared" si="1285"/>
        <v>420</v>
      </c>
    </row>
    <row r="785" spans="1:14" ht="31.5" outlineLevel="4" x14ac:dyDescent="0.2">
      <c r="A785" s="43" t="s">
        <v>554</v>
      </c>
      <c r="B785" s="43" t="s">
        <v>542</v>
      </c>
      <c r="C785" s="43" t="s">
        <v>299</v>
      </c>
      <c r="D785" s="43"/>
      <c r="E785" s="10" t="s">
        <v>300</v>
      </c>
      <c r="F785" s="6">
        <f t="shared" si="1285"/>
        <v>720</v>
      </c>
      <c r="G785" s="6">
        <f t="shared" si="1285"/>
        <v>0</v>
      </c>
      <c r="H785" s="6">
        <f t="shared" si="1285"/>
        <v>720</v>
      </c>
      <c r="I785" s="6">
        <f t="shared" si="1286"/>
        <v>520</v>
      </c>
      <c r="J785" s="6">
        <f t="shared" si="1285"/>
        <v>0</v>
      </c>
      <c r="K785" s="6">
        <f t="shared" si="1285"/>
        <v>520</v>
      </c>
      <c r="L785" s="6">
        <f t="shared" si="1287"/>
        <v>420</v>
      </c>
      <c r="M785" s="6">
        <f t="shared" si="1285"/>
        <v>0</v>
      </c>
      <c r="N785" s="6">
        <f t="shared" si="1285"/>
        <v>420</v>
      </c>
    </row>
    <row r="786" spans="1:14" ht="31.5" outlineLevel="5" x14ac:dyDescent="0.2">
      <c r="A786" s="43" t="s">
        <v>554</v>
      </c>
      <c r="B786" s="43" t="s">
        <v>542</v>
      </c>
      <c r="C786" s="43" t="s">
        <v>303</v>
      </c>
      <c r="D786" s="43"/>
      <c r="E786" s="10" t="s">
        <v>304</v>
      </c>
      <c r="F786" s="6">
        <f t="shared" si="1285"/>
        <v>720</v>
      </c>
      <c r="G786" s="6">
        <f t="shared" si="1285"/>
        <v>0</v>
      </c>
      <c r="H786" s="6">
        <f t="shared" si="1285"/>
        <v>720</v>
      </c>
      <c r="I786" s="6">
        <f t="shared" si="1286"/>
        <v>520</v>
      </c>
      <c r="J786" s="6">
        <f t="shared" si="1285"/>
        <v>0</v>
      </c>
      <c r="K786" s="6">
        <f t="shared" si="1285"/>
        <v>520</v>
      </c>
      <c r="L786" s="6">
        <f t="shared" si="1287"/>
        <v>420</v>
      </c>
      <c r="M786" s="6">
        <f t="shared" si="1285"/>
        <v>0</v>
      </c>
      <c r="N786" s="6">
        <f t="shared" si="1285"/>
        <v>420</v>
      </c>
    </row>
    <row r="787" spans="1:14" ht="15.75" outlineLevel="7" x14ac:dyDescent="0.2">
      <c r="A787" s="44" t="s">
        <v>554</v>
      </c>
      <c r="B787" s="44" t="s">
        <v>542</v>
      </c>
      <c r="C787" s="44" t="s">
        <v>303</v>
      </c>
      <c r="D787" s="44" t="s">
        <v>19</v>
      </c>
      <c r="E787" s="11" t="s">
        <v>20</v>
      </c>
      <c r="F787" s="7">
        <v>720</v>
      </c>
      <c r="G787" s="7"/>
      <c r="H787" s="7">
        <f>SUM(F787:G787)</f>
        <v>720</v>
      </c>
      <c r="I787" s="7">
        <v>520</v>
      </c>
      <c r="J787" s="7"/>
      <c r="K787" s="7">
        <f>SUM(I787:J787)</f>
        <v>520</v>
      </c>
      <c r="L787" s="7">
        <v>420</v>
      </c>
      <c r="M787" s="7"/>
      <c r="N787" s="7">
        <f>SUM(L787:M787)</f>
        <v>420</v>
      </c>
    </row>
    <row r="788" spans="1:14" s="60" customFormat="1" ht="15.75" outlineLevel="7" x14ac:dyDescent="0.2">
      <c r="A788" s="43" t="s">
        <v>554</v>
      </c>
      <c r="B788" s="104" t="s">
        <v>546</v>
      </c>
      <c r="C788" s="48"/>
      <c r="D788" s="43"/>
      <c r="E788" s="51" t="s">
        <v>547</v>
      </c>
      <c r="F788" s="6">
        <f>F789</f>
        <v>2617.7544200000002</v>
      </c>
      <c r="G788" s="6">
        <f t="shared" ref="G788:H791" si="1288">G789</f>
        <v>0</v>
      </c>
      <c r="H788" s="6">
        <f t="shared" si="1288"/>
        <v>2617.7544200000002</v>
      </c>
      <c r="I788" s="6"/>
      <c r="J788" s="6">
        <f t="shared" ref="J788:J791" si="1289">J789</f>
        <v>0</v>
      </c>
      <c r="K788" s="6">
        <f t="shared" ref="K788:K791" si="1290">K789</f>
        <v>0</v>
      </c>
      <c r="L788" s="6"/>
      <c r="M788" s="6">
        <f t="shared" ref="M788:M791" si="1291">M789</f>
        <v>0</v>
      </c>
      <c r="N788" s="6">
        <f t="shared" ref="N788:N791" si="1292">N789</f>
        <v>0</v>
      </c>
    </row>
    <row r="789" spans="1:14" s="60" customFormat="1" ht="15.75" outlineLevel="7" x14ac:dyDescent="0.2">
      <c r="A789" s="43" t="s">
        <v>554</v>
      </c>
      <c r="B789" s="43" t="s">
        <v>548</v>
      </c>
      <c r="C789" s="43"/>
      <c r="D789" s="43"/>
      <c r="E789" s="10" t="s">
        <v>549</v>
      </c>
      <c r="F789" s="6">
        <f>F790</f>
        <v>2617.7544200000002</v>
      </c>
      <c r="G789" s="6">
        <f t="shared" si="1288"/>
        <v>0</v>
      </c>
      <c r="H789" s="6">
        <f t="shared" si="1288"/>
        <v>2617.7544200000002</v>
      </c>
      <c r="I789" s="6"/>
      <c r="J789" s="6">
        <f t="shared" si="1289"/>
        <v>0</v>
      </c>
      <c r="K789" s="6">
        <f t="shared" si="1290"/>
        <v>0</v>
      </c>
      <c r="L789" s="6"/>
      <c r="M789" s="6">
        <f t="shared" si="1291"/>
        <v>0</v>
      </c>
      <c r="N789" s="6">
        <f t="shared" si="1292"/>
        <v>0</v>
      </c>
    </row>
    <row r="790" spans="1:14" s="60" customFormat="1" ht="25.5" customHeight="1" outlineLevel="7" x14ac:dyDescent="0.2">
      <c r="A790" s="43" t="s">
        <v>554</v>
      </c>
      <c r="B790" s="43" t="s">
        <v>548</v>
      </c>
      <c r="C790" s="41" t="s">
        <v>260</v>
      </c>
      <c r="D790" s="41"/>
      <c r="E790" s="21" t="s">
        <v>261</v>
      </c>
      <c r="F790" s="6">
        <f>F791</f>
        <v>2617.7544200000002</v>
      </c>
      <c r="G790" s="6">
        <f t="shared" si="1288"/>
        <v>0</v>
      </c>
      <c r="H790" s="6">
        <f t="shared" si="1288"/>
        <v>2617.7544200000002</v>
      </c>
      <c r="I790" s="6"/>
      <c r="J790" s="6">
        <f t="shared" si="1289"/>
        <v>0</v>
      </c>
      <c r="K790" s="6">
        <f t="shared" si="1290"/>
        <v>0</v>
      </c>
      <c r="L790" s="6"/>
      <c r="M790" s="6">
        <f t="shared" si="1291"/>
        <v>0</v>
      </c>
      <c r="N790" s="6">
        <f t="shared" si="1292"/>
        <v>0</v>
      </c>
    </row>
    <row r="791" spans="1:14" s="60" customFormat="1" ht="15.75" outlineLevel="7" x14ac:dyDescent="0.2">
      <c r="A791" s="43" t="s">
        <v>554</v>
      </c>
      <c r="B791" s="43" t="s">
        <v>548</v>
      </c>
      <c r="C791" s="41" t="s">
        <v>262</v>
      </c>
      <c r="D791" s="41"/>
      <c r="E791" s="21" t="s">
        <v>263</v>
      </c>
      <c r="F791" s="6">
        <f>F792</f>
        <v>2617.7544200000002</v>
      </c>
      <c r="G791" s="6">
        <f t="shared" si="1288"/>
        <v>0</v>
      </c>
      <c r="H791" s="6">
        <f t="shared" si="1288"/>
        <v>2617.7544200000002</v>
      </c>
      <c r="I791" s="6"/>
      <c r="J791" s="6">
        <f t="shared" si="1289"/>
        <v>0</v>
      </c>
      <c r="K791" s="6">
        <f t="shared" si="1290"/>
        <v>0</v>
      </c>
      <c r="L791" s="6"/>
      <c r="M791" s="6">
        <f t="shared" si="1291"/>
        <v>0</v>
      </c>
      <c r="N791" s="6">
        <f t="shared" si="1292"/>
        <v>0</v>
      </c>
    </row>
    <row r="792" spans="1:14" s="60" customFormat="1" ht="31.5" outlineLevel="7" x14ac:dyDescent="0.2">
      <c r="A792" s="43" t="s">
        <v>554</v>
      </c>
      <c r="B792" s="43" t="s">
        <v>548</v>
      </c>
      <c r="C792" s="41" t="s">
        <v>264</v>
      </c>
      <c r="D792" s="41"/>
      <c r="E792" s="21" t="s">
        <v>265</v>
      </c>
      <c r="F792" s="6">
        <f>F793+F795</f>
        <v>2617.7544200000002</v>
      </c>
      <c r="G792" s="6">
        <f t="shared" ref="G792:H792" si="1293">G793+G795</f>
        <v>0</v>
      </c>
      <c r="H792" s="6">
        <f t="shared" si="1293"/>
        <v>2617.7544200000002</v>
      </c>
      <c r="I792" s="6"/>
      <c r="J792" s="6">
        <f t="shared" ref="J792" si="1294">J793+J795</f>
        <v>0</v>
      </c>
      <c r="K792" s="6">
        <f t="shared" ref="K792" si="1295">K793+K795</f>
        <v>0</v>
      </c>
      <c r="L792" s="6"/>
      <c r="M792" s="6">
        <f t="shared" ref="M792" si="1296">M793+M795</f>
        <v>0</v>
      </c>
      <c r="N792" s="6">
        <f t="shared" ref="N792" si="1297">N793+N795</f>
        <v>0</v>
      </c>
    </row>
    <row r="793" spans="1:14" s="60" customFormat="1" ht="47.25" outlineLevel="7" x14ac:dyDescent="0.2">
      <c r="A793" s="43" t="s">
        <v>554</v>
      </c>
      <c r="B793" s="43" t="s">
        <v>548</v>
      </c>
      <c r="C793" s="43" t="s">
        <v>450</v>
      </c>
      <c r="D793" s="44"/>
      <c r="E793" s="10" t="s">
        <v>451</v>
      </c>
      <c r="F793" s="6">
        <f>F794</f>
        <v>1117.75442</v>
      </c>
      <c r="G793" s="6">
        <f t="shared" ref="G793:H793" si="1298">G794</f>
        <v>0</v>
      </c>
      <c r="H793" s="6">
        <f t="shared" si="1298"/>
        <v>1117.75442</v>
      </c>
      <c r="I793" s="6"/>
      <c r="J793" s="6">
        <f t="shared" ref="J793" si="1299">J794</f>
        <v>0</v>
      </c>
      <c r="K793" s="6">
        <f t="shared" ref="K793" si="1300">K794</f>
        <v>0</v>
      </c>
      <c r="L793" s="6"/>
      <c r="M793" s="6">
        <f t="shared" ref="M793" si="1301">M794</f>
        <v>0</v>
      </c>
      <c r="N793" s="6">
        <f t="shared" ref="N793" si="1302">N794</f>
        <v>0</v>
      </c>
    </row>
    <row r="794" spans="1:14" s="59" customFormat="1" ht="31.5" outlineLevel="7" x14ac:dyDescent="0.2">
      <c r="A794" s="44" t="s">
        <v>554</v>
      </c>
      <c r="B794" s="44" t="s">
        <v>548</v>
      </c>
      <c r="C794" s="44" t="s">
        <v>450</v>
      </c>
      <c r="D794" s="44" t="s">
        <v>65</v>
      </c>
      <c r="E794" s="13" t="s">
        <v>422</v>
      </c>
      <c r="F794" s="7">
        <v>1117.75442</v>
      </c>
      <c r="G794" s="7"/>
      <c r="H794" s="7">
        <f>SUM(F794:G794)</f>
        <v>1117.75442</v>
      </c>
      <c r="I794" s="7"/>
      <c r="J794" s="7"/>
      <c r="K794" s="7">
        <f>SUM(I794:J794)</f>
        <v>0</v>
      </c>
      <c r="L794" s="7"/>
      <c r="M794" s="7"/>
      <c r="N794" s="7">
        <f>SUM(L794:M794)</f>
        <v>0</v>
      </c>
    </row>
    <row r="795" spans="1:14" s="59" customFormat="1" ht="47.25" outlineLevel="7" x14ac:dyDescent="0.2">
      <c r="A795" s="43" t="s">
        <v>554</v>
      </c>
      <c r="B795" s="43" t="s">
        <v>548</v>
      </c>
      <c r="C795" s="43" t="s">
        <v>450</v>
      </c>
      <c r="D795" s="44"/>
      <c r="E795" s="10" t="s">
        <v>632</v>
      </c>
      <c r="F795" s="6">
        <f>F796</f>
        <v>1500</v>
      </c>
      <c r="G795" s="6">
        <f t="shared" ref="G795:H795" si="1303">G796</f>
        <v>0</v>
      </c>
      <c r="H795" s="6">
        <f t="shared" si="1303"/>
        <v>1500</v>
      </c>
      <c r="I795" s="6"/>
      <c r="J795" s="6">
        <f t="shared" ref="J795" si="1304">J796</f>
        <v>0</v>
      </c>
      <c r="K795" s="6">
        <f t="shared" ref="K795" si="1305">K796</f>
        <v>0</v>
      </c>
      <c r="L795" s="6"/>
      <c r="M795" s="6">
        <f t="shared" ref="M795" si="1306">M796</f>
        <v>0</v>
      </c>
      <c r="N795" s="6">
        <f t="shared" ref="N795" si="1307">N796</f>
        <v>0</v>
      </c>
    </row>
    <row r="796" spans="1:14" s="59" customFormat="1" ht="31.5" outlineLevel="7" x14ac:dyDescent="0.2">
      <c r="A796" s="44" t="s">
        <v>554</v>
      </c>
      <c r="B796" s="44" t="s">
        <v>548</v>
      </c>
      <c r="C796" s="44" t="s">
        <v>450</v>
      </c>
      <c r="D796" s="44" t="s">
        <v>65</v>
      </c>
      <c r="E796" s="13" t="s">
        <v>422</v>
      </c>
      <c r="F796" s="7">
        <v>1500</v>
      </c>
      <c r="G796" s="7"/>
      <c r="H796" s="7">
        <f>SUM(F796:G796)</f>
        <v>1500</v>
      </c>
      <c r="I796" s="7"/>
      <c r="J796" s="7"/>
      <c r="K796" s="7">
        <f>SUM(I796:J796)</f>
        <v>0</v>
      </c>
      <c r="L796" s="7"/>
      <c r="M796" s="7"/>
      <c r="N796" s="7">
        <f>SUM(L796:M796)</f>
        <v>0</v>
      </c>
    </row>
    <row r="797" spans="1:14" ht="15.75" outlineLevel="7" x14ac:dyDescent="0.2">
      <c r="A797" s="44"/>
      <c r="B797" s="44"/>
      <c r="C797" s="44"/>
      <c r="D797" s="44"/>
      <c r="E797" s="11"/>
      <c r="F797" s="7"/>
      <c r="G797" s="7"/>
      <c r="H797" s="7"/>
      <c r="I797" s="7"/>
      <c r="J797" s="7"/>
      <c r="K797" s="7"/>
      <c r="L797" s="7"/>
      <c r="M797" s="7"/>
      <c r="N797" s="7"/>
    </row>
    <row r="798" spans="1:14" ht="15.75" x14ac:dyDescent="0.2">
      <c r="A798" s="43" t="s">
        <v>561</v>
      </c>
      <c r="B798" s="43"/>
      <c r="C798" s="43"/>
      <c r="D798" s="43"/>
      <c r="E798" s="10" t="s">
        <v>562</v>
      </c>
      <c r="F798" s="6">
        <f>F799+F806+F818+F848</f>
        <v>283430.9705</v>
      </c>
      <c r="G798" s="6">
        <f t="shared" ref="G798:H798" si="1308">G799+G806+G818+G848</f>
        <v>0</v>
      </c>
      <c r="H798" s="6">
        <f t="shared" si="1308"/>
        <v>283430.9705</v>
      </c>
      <c r="I798" s="6">
        <f t="shared" ref="I798:L798" si="1309">I799+I806+I818+I848</f>
        <v>280166.19170000002</v>
      </c>
      <c r="J798" s="6">
        <f t="shared" ref="J798" si="1310">J799+J806+J818+J848</f>
        <v>0</v>
      </c>
      <c r="K798" s="6">
        <f t="shared" ref="K798" si="1311">K799+K806+K818+K848</f>
        <v>280166.19170000002</v>
      </c>
      <c r="L798" s="6">
        <f t="shared" si="1309"/>
        <v>275785.09999999998</v>
      </c>
      <c r="M798" s="6">
        <f t="shared" ref="M798" si="1312">M799+M806+M818+M848</f>
        <v>0</v>
      </c>
      <c r="N798" s="6">
        <f t="shared" ref="N798" si="1313">N799+N806+N818+N848</f>
        <v>275785.09999999998</v>
      </c>
    </row>
    <row r="799" spans="1:14" ht="15.75" x14ac:dyDescent="0.2">
      <c r="A799" s="43" t="s">
        <v>561</v>
      </c>
      <c r="B799" s="43" t="s">
        <v>468</v>
      </c>
      <c r="C799" s="43"/>
      <c r="D799" s="43"/>
      <c r="E799" s="51" t="s">
        <v>469</v>
      </c>
      <c r="F799" s="6">
        <f t="shared" ref="F799:N804" si="1314">F800</f>
        <v>39</v>
      </c>
      <c r="G799" s="6">
        <f t="shared" si="1314"/>
        <v>0</v>
      </c>
      <c r="H799" s="6">
        <f t="shared" si="1314"/>
        <v>39</v>
      </c>
      <c r="I799" s="6">
        <f t="shared" ref="I799:I804" si="1315">I800</f>
        <v>39</v>
      </c>
      <c r="J799" s="6">
        <f t="shared" si="1314"/>
        <v>0</v>
      </c>
      <c r="K799" s="6">
        <f t="shared" si="1314"/>
        <v>39</v>
      </c>
      <c r="L799" s="6">
        <f t="shared" ref="L799:L804" si="1316">L800</f>
        <v>39</v>
      </c>
      <c r="M799" s="6">
        <f t="shared" si="1314"/>
        <v>0</v>
      </c>
      <c r="N799" s="6">
        <f t="shared" si="1314"/>
        <v>39</v>
      </c>
    </row>
    <row r="800" spans="1:14" ht="15.75" outlineLevel="1" x14ac:dyDescent="0.2">
      <c r="A800" s="43" t="s">
        <v>561</v>
      </c>
      <c r="B800" s="43" t="s">
        <v>472</v>
      </c>
      <c r="C800" s="43"/>
      <c r="D800" s="43"/>
      <c r="E800" s="10" t="s">
        <v>473</v>
      </c>
      <c r="F800" s="6">
        <f t="shared" si="1314"/>
        <v>39</v>
      </c>
      <c r="G800" s="6">
        <f t="shared" si="1314"/>
        <v>0</v>
      </c>
      <c r="H800" s="6">
        <f t="shared" si="1314"/>
        <v>39</v>
      </c>
      <c r="I800" s="6">
        <f t="shared" si="1315"/>
        <v>39</v>
      </c>
      <c r="J800" s="6">
        <f t="shared" si="1314"/>
        <v>0</v>
      </c>
      <c r="K800" s="6">
        <f t="shared" si="1314"/>
        <v>39</v>
      </c>
      <c r="L800" s="6">
        <f t="shared" si="1316"/>
        <v>39</v>
      </c>
      <c r="M800" s="6">
        <f t="shared" si="1314"/>
        <v>0</v>
      </c>
      <c r="N800" s="6">
        <f t="shared" si="1314"/>
        <v>39</v>
      </c>
    </row>
    <row r="801" spans="1:14" ht="31.5" outlineLevel="2" x14ac:dyDescent="0.2">
      <c r="A801" s="43" t="s">
        <v>561</v>
      </c>
      <c r="B801" s="43" t="s">
        <v>472</v>
      </c>
      <c r="C801" s="43" t="s">
        <v>30</v>
      </c>
      <c r="D801" s="43"/>
      <c r="E801" s="10" t="s">
        <v>31</v>
      </c>
      <c r="F801" s="6">
        <f t="shared" si="1314"/>
        <v>39</v>
      </c>
      <c r="G801" s="6">
        <f t="shared" si="1314"/>
        <v>0</v>
      </c>
      <c r="H801" s="6">
        <f t="shared" si="1314"/>
        <v>39</v>
      </c>
      <c r="I801" s="6">
        <f t="shared" si="1315"/>
        <v>39</v>
      </c>
      <c r="J801" s="6">
        <f t="shared" si="1314"/>
        <v>0</v>
      </c>
      <c r="K801" s="6">
        <f t="shared" si="1314"/>
        <v>39</v>
      </c>
      <c r="L801" s="6">
        <f t="shared" si="1316"/>
        <v>39</v>
      </c>
      <c r="M801" s="6">
        <f t="shared" si="1314"/>
        <v>0</v>
      </c>
      <c r="N801" s="6">
        <f t="shared" si="1314"/>
        <v>39</v>
      </c>
    </row>
    <row r="802" spans="1:14" ht="15.75" outlineLevel="3" x14ac:dyDescent="0.2">
      <c r="A802" s="43" t="s">
        <v>561</v>
      </c>
      <c r="B802" s="43" t="s">
        <v>472</v>
      </c>
      <c r="C802" s="43" t="s">
        <v>71</v>
      </c>
      <c r="D802" s="43"/>
      <c r="E802" s="10" t="s">
        <v>72</v>
      </c>
      <c r="F802" s="6">
        <f t="shared" si="1314"/>
        <v>39</v>
      </c>
      <c r="G802" s="6">
        <f t="shared" si="1314"/>
        <v>0</v>
      </c>
      <c r="H802" s="6">
        <f t="shared" si="1314"/>
        <v>39</v>
      </c>
      <c r="I802" s="6">
        <f t="shared" si="1315"/>
        <v>39</v>
      </c>
      <c r="J802" s="6">
        <f t="shared" si="1314"/>
        <v>0</v>
      </c>
      <c r="K802" s="6">
        <f t="shared" si="1314"/>
        <v>39</v>
      </c>
      <c r="L802" s="6">
        <f t="shared" si="1316"/>
        <v>39</v>
      </c>
      <c r="M802" s="6">
        <f t="shared" si="1314"/>
        <v>0</v>
      </c>
      <c r="N802" s="6">
        <f t="shared" si="1314"/>
        <v>39</v>
      </c>
    </row>
    <row r="803" spans="1:14" ht="30.75" customHeight="1" outlineLevel="4" x14ac:dyDescent="0.2">
      <c r="A803" s="43" t="s">
        <v>561</v>
      </c>
      <c r="B803" s="43" t="s">
        <v>472</v>
      </c>
      <c r="C803" s="43" t="s">
        <v>73</v>
      </c>
      <c r="D803" s="43"/>
      <c r="E803" s="10" t="s">
        <v>74</v>
      </c>
      <c r="F803" s="6">
        <f t="shared" si="1314"/>
        <v>39</v>
      </c>
      <c r="G803" s="6">
        <f t="shared" si="1314"/>
        <v>0</v>
      </c>
      <c r="H803" s="6">
        <f t="shared" si="1314"/>
        <v>39</v>
      </c>
      <c r="I803" s="6">
        <f t="shared" si="1315"/>
        <v>39</v>
      </c>
      <c r="J803" s="6">
        <f t="shared" si="1314"/>
        <v>0</v>
      </c>
      <c r="K803" s="6">
        <f t="shared" si="1314"/>
        <v>39</v>
      </c>
      <c r="L803" s="6">
        <f t="shared" si="1316"/>
        <v>39</v>
      </c>
      <c r="M803" s="6">
        <f t="shared" si="1314"/>
        <v>0</v>
      </c>
      <c r="N803" s="6">
        <f t="shared" si="1314"/>
        <v>39</v>
      </c>
    </row>
    <row r="804" spans="1:14" ht="15.75" outlineLevel="5" x14ac:dyDescent="0.2">
      <c r="A804" s="43" t="s">
        <v>561</v>
      </c>
      <c r="B804" s="43" t="s">
        <v>472</v>
      </c>
      <c r="C804" s="43" t="s">
        <v>75</v>
      </c>
      <c r="D804" s="43"/>
      <c r="E804" s="10" t="s">
        <v>76</v>
      </c>
      <c r="F804" s="6">
        <f t="shared" si="1314"/>
        <v>39</v>
      </c>
      <c r="G804" s="6">
        <f t="shared" si="1314"/>
        <v>0</v>
      </c>
      <c r="H804" s="6">
        <f t="shared" si="1314"/>
        <v>39</v>
      </c>
      <c r="I804" s="6">
        <f t="shared" si="1315"/>
        <v>39</v>
      </c>
      <c r="J804" s="6">
        <f t="shared" si="1314"/>
        <v>0</v>
      </c>
      <c r="K804" s="6">
        <f t="shared" si="1314"/>
        <v>39</v>
      </c>
      <c r="L804" s="6">
        <f t="shared" si="1316"/>
        <v>39</v>
      </c>
      <c r="M804" s="6">
        <f t="shared" si="1314"/>
        <v>0</v>
      </c>
      <c r="N804" s="6">
        <f t="shared" si="1314"/>
        <v>39</v>
      </c>
    </row>
    <row r="805" spans="1:14" ht="15.75" outlineLevel="7" x14ac:dyDescent="0.2">
      <c r="A805" s="44" t="s">
        <v>561</v>
      </c>
      <c r="B805" s="44" t="s">
        <v>472</v>
      </c>
      <c r="C805" s="44" t="s">
        <v>75</v>
      </c>
      <c r="D805" s="44" t="s">
        <v>7</v>
      </c>
      <c r="E805" s="11" t="s">
        <v>8</v>
      </c>
      <c r="F805" s="7">
        <v>39</v>
      </c>
      <c r="G805" s="7"/>
      <c r="H805" s="7">
        <f>SUM(F805:G805)</f>
        <v>39</v>
      </c>
      <c r="I805" s="7">
        <v>39</v>
      </c>
      <c r="J805" s="7"/>
      <c r="K805" s="7">
        <f>SUM(I805:J805)</f>
        <v>39</v>
      </c>
      <c r="L805" s="7">
        <v>39</v>
      </c>
      <c r="M805" s="7"/>
      <c r="N805" s="7">
        <f>SUM(L805:M805)</f>
        <v>39</v>
      </c>
    </row>
    <row r="806" spans="1:14" ht="15.75" outlineLevel="7" x14ac:dyDescent="0.2">
      <c r="A806" s="43" t="s">
        <v>561</v>
      </c>
      <c r="B806" s="43" t="s">
        <v>502</v>
      </c>
      <c r="C806" s="44"/>
      <c r="D806" s="44"/>
      <c r="E806" s="51" t="s">
        <v>503</v>
      </c>
      <c r="F806" s="6">
        <f t="shared" ref="F806:N810" si="1317">F807</f>
        <v>4209.2</v>
      </c>
      <c r="G806" s="6">
        <f t="shared" si="1317"/>
        <v>0</v>
      </c>
      <c r="H806" s="6">
        <f t="shared" si="1317"/>
        <v>4209.2</v>
      </c>
      <c r="I806" s="6">
        <f t="shared" ref="I806:I810" si="1318">I807</f>
        <v>4209.2</v>
      </c>
      <c r="J806" s="6">
        <f t="shared" si="1317"/>
        <v>0</v>
      </c>
      <c r="K806" s="6">
        <f t="shared" si="1317"/>
        <v>4209.2</v>
      </c>
      <c r="L806" s="6">
        <f t="shared" ref="L806:L810" si="1319">L807</f>
        <v>4209.2</v>
      </c>
      <c r="M806" s="6">
        <f t="shared" si="1317"/>
        <v>0</v>
      </c>
      <c r="N806" s="6">
        <f t="shared" si="1317"/>
        <v>4209.2</v>
      </c>
    </row>
    <row r="807" spans="1:14" ht="15.75" outlineLevel="1" x14ac:dyDescent="0.2">
      <c r="A807" s="43" t="s">
        <v>561</v>
      </c>
      <c r="B807" s="43" t="s">
        <v>512</v>
      </c>
      <c r="C807" s="43"/>
      <c r="D807" s="43"/>
      <c r="E807" s="10" t="s">
        <v>513</v>
      </c>
      <c r="F807" s="6">
        <f t="shared" si="1317"/>
        <v>4209.2</v>
      </c>
      <c r="G807" s="6">
        <f t="shared" si="1317"/>
        <v>0</v>
      </c>
      <c r="H807" s="6">
        <f t="shared" si="1317"/>
        <v>4209.2</v>
      </c>
      <c r="I807" s="6">
        <f t="shared" si="1318"/>
        <v>4209.2</v>
      </c>
      <c r="J807" s="6">
        <f t="shared" si="1317"/>
        <v>0</v>
      </c>
      <c r="K807" s="6">
        <f t="shared" si="1317"/>
        <v>4209.2</v>
      </c>
      <c r="L807" s="6">
        <f t="shared" si="1319"/>
        <v>4209.2</v>
      </c>
      <c r="M807" s="6">
        <f t="shared" si="1317"/>
        <v>0</v>
      </c>
      <c r="N807" s="6">
        <f t="shared" si="1317"/>
        <v>4209.2</v>
      </c>
    </row>
    <row r="808" spans="1:14" ht="31.5" outlineLevel="2" x14ac:dyDescent="0.2">
      <c r="A808" s="43" t="s">
        <v>561</v>
      </c>
      <c r="B808" s="43" t="s">
        <v>512</v>
      </c>
      <c r="C808" s="43" t="s">
        <v>157</v>
      </c>
      <c r="D808" s="43"/>
      <c r="E808" s="10" t="s">
        <v>158</v>
      </c>
      <c r="F808" s="6">
        <f t="shared" si="1317"/>
        <v>4209.2</v>
      </c>
      <c r="G808" s="6">
        <f t="shared" si="1317"/>
        <v>0</v>
      </c>
      <c r="H808" s="6">
        <f t="shared" si="1317"/>
        <v>4209.2</v>
      </c>
      <c r="I808" s="6">
        <f t="shared" si="1318"/>
        <v>4209.2</v>
      </c>
      <c r="J808" s="6">
        <f t="shared" si="1317"/>
        <v>0</v>
      </c>
      <c r="K808" s="6">
        <f t="shared" si="1317"/>
        <v>4209.2</v>
      </c>
      <c r="L808" s="6">
        <f t="shared" si="1319"/>
        <v>4209.2</v>
      </c>
      <c r="M808" s="6">
        <f t="shared" si="1317"/>
        <v>0</v>
      </c>
      <c r="N808" s="6">
        <f t="shared" si="1317"/>
        <v>4209.2</v>
      </c>
    </row>
    <row r="809" spans="1:14" ht="15.75" outlineLevel="3" x14ac:dyDescent="0.2">
      <c r="A809" s="43" t="s">
        <v>561</v>
      </c>
      <c r="B809" s="43" t="s">
        <v>512</v>
      </c>
      <c r="C809" s="43" t="s">
        <v>159</v>
      </c>
      <c r="D809" s="43"/>
      <c r="E809" s="10" t="s">
        <v>160</v>
      </c>
      <c r="F809" s="6">
        <f>F810+F816</f>
        <v>4209.2</v>
      </c>
      <c r="G809" s="6">
        <f t="shared" ref="G809:H809" si="1320">G810+G816</f>
        <v>0</v>
      </c>
      <c r="H809" s="6">
        <f t="shared" si="1320"/>
        <v>4209.2</v>
      </c>
      <c r="I809" s="6">
        <f t="shared" ref="I809:L809" si="1321">I810+I816</f>
        <v>4209.2</v>
      </c>
      <c r="J809" s="6">
        <f t="shared" ref="J809" si="1322">J810+J816</f>
        <v>0</v>
      </c>
      <c r="K809" s="6">
        <f t="shared" ref="K809" si="1323">K810+K816</f>
        <v>4209.2</v>
      </c>
      <c r="L809" s="6">
        <f t="shared" si="1321"/>
        <v>4209.2</v>
      </c>
      <c r="M809" s="6">
        <f t="shared" ref="M809" si="1324">M810+M816</f>
        <v>0</v>
      </c>
      <c r="N809" s="6">
        <f t="shared" ref="N809" si="1325">N810+N816</f>
        <v>4209.2</v>
      </c>
    </row>
    <row r="810" spans="1:14" ht="31.5" outlineLevel="4" x14ac:dyDescent="0.2">
      <c r="A810" s="43" t="s">
        <v>561</v>
      </c>
      <c r="B810" s="43" t="s">
        <v>512</v>
      </c>
      <c r="C810" s="43" t="s">
        <v>161</v>
      </c>
      <c r="D810" s="43"/>
      <c r="E810" s="10" t="s">
        <v>436</v>
      </c>
      <c r="F810" s="6">
        <f t="shared" si="1317"/>
        <v>254</v>
      </c>
      <c r="G810" s="6">
        <f t="shared" si="1317"/>
        <v>0</v>
      </c>
      <c r="H810" s="6">
        <f t="shared" si="1317"/>
        <v>254</v>
      </c>
      <c r="I810" s="6">
        <f t="shared" si="1318"/>
        <v>254</v>
      </c>
      <c r="J810" s="6">
        <f t="shared" si="1317"/>
        <v>0</v>
      </c>
      <c r="K810" s="6">
        <f t="shared" si="1317"/>
        <v>254</v>
      </c>
      <c r="L810" s="6">
        <f t="shared" si="1319"/>
        <v>254</v>
      </c>
      <c r="M810" s="6">
        <f t="shared" si="1317"/>
        <v>0</v>
      </c>
      <c r="N810" s="6">
        <f t="shared" si="1317"/>
        <v>254</v>
      </c>
    </row>
    <row r="811" spans="1:14" ht="31.5" outlineLevel="5" x14ac:dyDescent="0.2">
      <c r="A811" s="43" t="s">
        <v>561</v>
      </c>
      <c r="B811" s="43" t="s">
        <v>512</v>
      </c>
      <c r="C811" s="43" t="s">
        <v>334</v>
      </c>
      <c r="D811" s="43"/>
      <c r="E811" s="10" t="s">
        <v>335</v>
      </c>
      <c r="F811" s="6">
        <f>F813+F814+F815+F812</f>
        <v>254</v>
      </c>
      <c r="G811" s="6">
        <f t="shared" ref="G811:H811" si="1326">G813+G814+G815+G812</f>
        <v>0</v>
      </c>
      <c r="H811" s="6">
        <f t="shared" si="1326"/>
        <v>254</v>
      </c>
      <c r="I811" s="6">
        <f t="shared" ref="I811:L811" si="1327">I813+I814+I815+I812</f>
        <v>254</v>
      </c>
      <c r="J811" s="6">
        <f t="shared" ref="J811" si="1328">J813+J814+J815+J812</f>
        <v>0</v>
      </c>
      <c r="K811" s="6">
        <f t="shared" ref="K811" si="1329">K813+K814+K815+K812</f>
        <v>254</v>
      </c>
      <c r="L811" s="6">
        <f t="shared" si="1327"/>
        <v>254</v>
      </c>
      <c r="M811" s="6">
        <f t="shared" ref="M811" si="1330">M813+M814+M815+M812</f>
        <v>0</v>
      </c>
      <c r="N811" s="6">
        <f t="shared" ref="N811" si="1331">N813+N814+N815+N812</f>
        <v>254</v>
      </c>
    </row>
    <row r="812" spans="1:14" ht="47.25" outlineLevel="5" x14ac:dyDescent="0.2">
      <c r="A812" s="44" t="s">
        <v>561</v>
      </c>
      <c r="B812" s="44" t="s">
        <v>512</v>
      </c>
      <c r="C812" s="44" t="s">
        <v>334</v>
      </c>
      <c r="D812" s="44" t="s">
        <v>4</v>
      </c>
      <c r="E812" s="11" t="s">
        <v>5</v>
      </c>
      <c r="F812" s="7">
        <v>28.3</v>
      </c>
      <c r="G812" s="7"/>
      <c r="H812" s="7">
        <f>SUM(F812:G812)</f>
        <v>28.3</v>
      </c>
      <c r="I812" s="7">
        <v>28.3</v>
      </c>
      <c r="J812" s="7"/>
      <c r="K812" s="7">
        <f>SUM(I812:J812)</f>
        <v>28.3</v>
      </c>
      <c r="L812" s="7">
        <v>28.3</v>
      </c>
      <c r="M812" s="7"/>
      <c r="N812" s="7">
        <f>SUM(L812:M812)</f>
        <v>28.3</v>
      </c>
    </row>
    <row r="813" spans="1:14" ht="15.75" outlineLevel="7" x14ac:dyDescent="0.2">
      <c r="A813" s="44" t="s">
        <v>561</v>
      </c>
      <c r="B813" s="44" t="s">
        <v>512</v>
      </c>
      <c r="C813" s="44" t="s">
        <v>334</v>
      </c>
      <c r="D813" s="44" t="s">
        <v>7</v>
      </c>
      <c r="E813" s="11" t="s">
        <v>8</v>
      </c>
      <c r="F813" s="7">
        <v>71.599999999999994</v>
      </c>
      <c r="G813" s="7"/>
      <c r="H813" s="7">
        <f>SUM(F813:G813)</f>
        <v>71.599999999999994</v>
      </c>
      <c r="I813" s="7">
        <v>71.599999999999994</v>
      </c>
      <c r="J813" s="7"/>
      <c r="K813" s="7">
        <f>SUM(I813:J813)</f>
        <v>71.599999999999994</v>
      </c>
      <c r="L813" s="7">
        <v>71.599999999999994</v>
      </c>
      <c r="M813" s="7"/>
      <c r="N813" s="7">
        <f>SUM(L813:M813)</f>
        <v>71.599999999999994</v>
      </c>
    </row>
    <row r="814" spans="1:14" ht="31.5" outlineLevel="7" x14ac:dyDescent="0.2">
      <c r="A814" s="44" t="s">
        <v>561</v>
      </c>
      <c r="B814" s="44" t="s">
        <v>512</v>
      </c>
      <c r="C814" s="44" t="s">
        <v>334</v>
      </c>
      <c r="D814" s="44" t="s">
        <v>65</v>
      </c>
      <c r="E814" s="11" t="s">
        <v>66</v>
      </c>
      <c r="F814" s="7">
        <v>30</v>
      </c>
      <c r="G814" s="7"/>
      <c r="H814" s="7">
        <f>SUM(F814:G814)</f>
        <v>30</v>
      </c>
      <c r="I814" s="7">
        <v>30</v>
      </c>
      <c r="J814" s="7"/>
      <c r="K814" s="7">
        <f>SUM(I814:J814)</f>
        <v>30</v>
      </c>
      <c r="L814" s="7">
        <v>30</v>
      </c>
      <c r="M814" s="7"/>
      <c r="N814" s="7">
        <f>SUM(L814:M814)</f>
        <v>30</v>
      </c>
    </row>
    <row r="815" spans="1:14" ht="15.75" outlineLevel="7" x14ac:dyDescent="0.2">
      <c r="A815" s="44" t="s">
        <v>561</v>
      </c>
      <c r="B815" s="44" t="s">
        <v>512</v>
      </c>
      <c r="C815" s="44" t="s">
        <v>334</v>
      </c>
      <c r="D815" s="44" t="s">
        <v>15</v>
      </c>
      <c r="E815" s="11" t="s">
        <v>16</v>
      </c>
      <c r="F815" s="7">
        <v>124.1</v>
      </c>
      <c r="G815" s="7"/>
      <c r="H815" s="7">
        <f>SUM(F815:G815)</f>
        <v>124.1</v>
      </c>
      <c r="I815" s="7">
        <v>124.1</v>
      </c>
      <c r="J815" s="7"/>
      <c r="K815" s="7">
        <f>SUM(I815:J815)</f>
        <v>124.1</v>
      </c>
      <c r="L815" s="7">
        <v>124.1</v>
      </c>
      <c r="M815" s="7"/>
      <c r="N815" s="7">
        <f>SUM(L815:M815)</f>
        <v>124.1</v>
      </c>
    </row>
    <row r="816" spans="1:14" ht="15.75" outlineLevel="7" x14ac:dyDescent="0.2">
      <c r="A816" s="43" t="s">
        <v>561</v>
      </c>
      <c r="B816" s="43" t="s">
        <v>512</v>
      </c>
      <c r="C816" s="43" t="s">
        <v>754</v>
      </c>
      <c r="D816" s="44"/>
      <c r="E816" s="95" t="s">
        <v>755</v>
      </c>
      <c r="F816" s="6">
        <f>F817</f>
        <v>3955.2</v>
      </c>
      <c r="G816" s="6">
        <f t="shared" ref="G816:H816" si="1332">G817</f>
        <v>0</v>
      </c>
      <c r="H816" s="6">
        <f t="shared" si="1332"/>
        <v>3955.2</v>
      </c>
      <c r="I816" s="6">
        <f t="shared" ref="I816:L816" si="1333">I817</f>
        <v>3955.2</v>
      </c>
      <c r="J816" s="6">
        <f t="shared" ref="J816" si="1334">J817</f>
        <v>0</v>
      </c>
      <c r="K816" s="6">
        <f t="shared" ref="K816" si="1335">K817</f>
        <v>3955.2</v>
      </c>
      <c r="L816" s="6">
        <f t="shared" si="1333"/>
        <v>3955.2</v>
      </c>
      <c r="M816" s="6">
        <f t="shared" ref="M816" si="1336">M817</f>
        <v>0</v>
      </c>
      <c r="N816" s="6">
        <f t="shared" ref="N816" si="1337">N817</f>
        <v>3955.2</v>
      </c>
    </row>
    <row r="817" spans="1:14" ht="31.5" outlineLevel="7" x14ac:dyDescent="0.2">
      <c r="A817" s="44" t="s">
        <v>561</v>
      </c>
      <c r="B817" s="44" t="s">
        <v>512</v>
      </c>
      <c r="C817" s="44" t="s">
        <v>754</v>
      </c>
      <c r="D817" s="44" t="s">
        <v>65</v>
      </c>
      <c r="E817" s="11" t="s">
        <v>66</v>
      </c>
      <c r="F817" s="7">
        <v>3955.2</v>
      </c>
      <c r="G817" s="7"/>
      <c r="H817" s="7">
        <f>SUM(F817:G817)</f>
        <v>3955.2</v>
      </c>
      <c r="I817" s="7">
        <v>3955.2</v>
      </c>
      <c r="J817" s="7"/>
      <c r="K817" s="7">
        <f>SUM(I817:J817)</f>
        <v>3955.2</v>
      </c>
      <c r="L817" s="7">
        <v>3955.2</v>
      </c>
      <c r="M817" s="7"/>
      <c r="N817" s="7">
        <f>SUM(L817:M817)</f>
        <v>3955.2</v>
      </c>
    </row>
    <row r="818" spans="1:14" ht="15.75" outlineLevel="7" x14ac:dyDescent="0.2">
      <c r="A818" s="43" t="s">
        <v>561</v>
      </c>
      <c r="B818" s="43" t="s">
        <v>474</v>
      </c>
      <c r="C818" s="44"/>
      <c r="D818" s="44"/>
      <c r="E818" s="51" t="s">
        <v>475</v>
      </c>
      <c r="F818" s="6">
        <f>F819+F835+F829</f>
        <v>69599.600000000006</v>
      </c>
      <c r="G818" s="6">
        <f t="shared" ref="G818:H818" si="1338">G819+G835+G829</f>
        <v>0</v>
      </c>
      <c r="H818" s="6">
        <f t="shared" si="1338"/>
        <v>69599.600000000006</v>
      </c>
      <c r="I818" s="6">
        <f t="shared" ref="I818:L818" si="1339">I819+I835+I829</f>
        <v>69399.600000000006</v>
      </c>
      <c r="J818" s="6">
        <f t="shared" ref="J818" si="1340">J819+J835+J829</f>
        <v>0</v>
      </c>
      <c r="K818" s="6">
        <f t="shared" ref="K818" si="1341">K819+K835+K829</f>
        <v>69399.600000000006</v>
      </c>
      <c r="L818" s="6">
        <f t="shared" si="1339"/>
        <v>69399.600000000006</v>
      </c>
      <c r="M818" s="6">
        <f t="shared" ref="M818" si="1342">M819+M835+M829</f>
        <v>0</v>
      </c>
      <c r="N818" s="6">
        <f t="shared" ref="N818" si="1343">N819+N835+N829</f>
        <v>69399.600000000006</v>
      </c>
    </row>
    <row r="819" spans="1:14" ht="15.75" outlineLevel="1" x14ac:dyDescent="0.2">
      <c r="A819" s="43" t="s">
        <v>561</v>
      </c>
      <c r="B819" s="43" t="s">
        <v>559</v>
      </c>
      <c r="C819" s="43"/>
      <c r="D819" s="43"/>
      <c r="E819" s="10" t="s">
        <v>560</v>
      </c>
      <c r="F819" s="6">
        <f t="shared" ref="F819:N819" si="1344">F820</f>
        <v>59322.6</v>
      </c>
      <c r="G819" s="6">
        <f t="shared" si="1344"/>
        <v>0</v>
      </c>
      <c r="H819" s="6">
        <f t="shared" si="1344"/>
        <v>59322.6</v>
      </c>
      <c r="I819" s="6">
        <f t="shared" si="1344"/>
        <v>59122.6</v>
      </c>
      <c r="J819" s="6">
        <f t="shared" si="1344"/>
        <v>0</v>
      </c>
      <c r="K819" s="6">
        <f t="shared" si="1344"/>
        <v>59122.6</v>
      </c>
      <c r="L819" s="6">
        <f>L820</f>
        <v>59122.6</v>
      </c>
      <c r="M819" s="6">
        <f t="shared" si="1344"/>
        <v>0</v>
      </c>
      <c r="N819" s="6">
        <f t="shared" si="1344"/>
        <v>59122.6</v>
      </c>
    </row>
    <row r="820" spans="1:14" ht="31.5" outlineLevel="2" x14ac:dyDescent="0.2">
      <c r="A820" s="43" t="s">
        <v>561</v>
      </c>
      <c r="B820" s="43" t="s">
        <v>559</v>
      </c>
      <c r="C820" s="43" t="s">
        <v>157</v>
      </c>
      <c r="D820" s="43"/>
      <c r="E820" s="10" t="s">
        <v>158</v>
      </c>
      <c r="F820" s="6">
        <f>F825+F821</f>
        <v>59322.6</v>
      </c>
      <c r="G820" s="6">
        <f t="shared" ref="G820:H820" si="1345">G825+G821</f>
        <v>0</v>
      </c>
      <c r="H820" s="6">
        <f t="shared" si="1345"/>
        <v>59322.6</v>
      </c>
      <c r="I820" s="6">
        <f t="shared" ref="I820:L820" si="1346">I825+I821</f>
        <v>59122.6</v>
      </c>
      <c r="J820" s="6">
        <f t="shared" ref="J820" si="1347">J825+J821</f>
        <v>0</v>
      </c>
      <c r="K820" s="6">
        <f t="shared" ref="K820" si="1348">K825+K821</f>
        <v>59122.6</v>
      </c>
      <c r="L820" s="6">
        <f t="shared" si="1346"/>
        <v>59122.6</v>
      </c>
      <c r="M820" s="6">
        <f t="shared" ref="M820" si="1349">M825+M821</f>
        <v>0</v>
      </c>
      <c r="N820" s="6">
        <f t="shared" ref="N820" si="1350">N825+N821</f>
        <v>59122.6</v>
      </c>
    </row>
    <row r="821" spans="1:14" ht="15.75" outlineLevel="2" x14ac:dyDescent="0.2">
      <c r="A821" s="43" t="s">
        <v>561</v>
      </c>
      <c r="B821" s="43" t="s">
        <v>559</v>
      </c>
      <c r="C821" s="43" t="s">
        <v>231</v>
      </c>
      <c r="D821" s="43"/>
      <c r="E821" s="10" t="s">
        <v>232</v>
      </c>
      <c r="F821" s="6">
        <f>F822</f>
        <v>200</v>
      </c>
      <c r="G821" s="6">
        <f t="shared" ref="G821:H823" si="1351">G822</f>
        <v>0</v>
      </c>
      <c r="H821" s="6">
        <f t="shared" si="1351"/>
        <v>200</v>
      </c>
      <c r="I821" s="6"/>
      <c r="J821" s="6">
        <f t="shared" ref="J821:J823" si="1352">J822</f>
        <v>0</v>
      </c>
      <c r="K821" s="6">
        <f t="shared" ref="K821:K823" si="1353">K822</f>
        <v>0</v>
      </c>
      <c r="L821" s="6"/>
      <c r="M821" s="6">
        <f t="shared" ref="M821:M823" si="1354">M822</f>
        <v>0</v>
      </c>
      <c r="N821" s="6">
        <f t="shared" ref="N821:N823" si="1355">N822</f>
        <v>0</v>
      </c>
    </row>
    <row r="822" spans="1:14" ht="15.75" outlineLevel="7" x14ac:dyDescent="0.2">
      <c r="A822" s="43" t="s">
        <v>561</v>
      </c>
      <c r="B822" s="43" t="s">
        <v>559</v>
      </c>
      <c r="C822" s="43" t="s">
        <v>923</v>
      </c>
      <c r="D822" s="44"/>
      <c r="E822" s="10" t="s">
        <v>704</v>
      </c>
      <c r="F822" s="6">
        <f>F823</f>
        <v>200</v>
      </c>
      <c r="G822" s="6">
        <f t="shared" si="1351"/>
        <v>0</v>
      </c>
      <c r="H822" s="6">
        <f t="shared" si="1351"/>
        <v>200</v>
      </c>
      <c r="I822" s="6"/>
      <c r="J822" s="6">
        <f t="shared" si="1352"/>
        <v>0</v>
      </c>
      <c r="K822" s="6">
        <f t="shared" si="1353"/>
        <v>0</v>
      </c>
      <c r="L822" s="6"/>
      <c r="M822" s="6">
        <f t="shared" si="1354"/>
        <v>0</v>
      </c>
      <c r="N822" s="6">
        <f t="shared" si="1355"/>
        <v>0</v>
      </c>
    </row>
    <row r="823" spans="1:14" ht="63" outlineLevel="7" x14ac:dyDescent="0.2">
      <c r="A823" s="43" t="s">
        <v>561</v>
      </c>
      <c r="B823" s="43" t="s">
        <v>559</v>
      </c>
      <c r="C823" s="43" t="s">
        <v>925</v>
      </c>
      <c r="D823" s="44"/>
      <c r="E823" s="10" t="s">
        <v>885</v>
      </c>
      <c r="F823" s="6">
        <f>F824</f>
        <v>200</v>
      </c>
      <c r="G823" s="6">
        <f t="shared" si="1351"/>
        <v>0</v>
      </c>
      <c r="H823" s="6">
        <f t="shared" si="1351"/>
        <v>200</v>
      </c>
      <c r="I823" s="6"/>
      <c r="J823" s="6">
        <f t="shared" si="1352"/>
        <v>0</v>
      </c>
      <c r="K823" s="6">
        <f t="shared" si="1353"/>
        <v>0</v>
      </c>
      <c r="L823" s="6"/>
      <c r="M823" s="6">
        <f t="shared" si="1354"/>
        <v>0</v>
      </c>
      <c r="N823" s="6">
        <f t="shared" si="1355"/>
        <v>0</v>
      </c>
    </row>
    <row r="824" spans="1:14" ht="31.5" outlineLevel="7" x14ac:dyDescent="0.2">
      <c r="A824" s="44" t="s">
        <v>561</v>
      </c>
      <c r="B824" s="44" t="s">
        <v>559</v>
      </c>
      <c r="C824" s="44" t="s">
        <v>925</v>
      </c>
      <c r="D824" s="44" t="s">
        <v>65</v>
      </c>
      <c r="E824" s="11" t="s">
        <v>66</v>
      </c>
      <c r="F824" s="7">
        <v>200</v>
      </c>
      <c r="G824" s="7"/>
      <c r="H824" s="7">
        <f>SUM(F824:G824)</f>
        <v>200</v>
      </c>
      <c r="I824" s="7"/>
      <c r="J824" s="7"/>
      <c r="K824" s="7">
        <f>SUM(I824:J824)</f>
        <v>0</v>
      </c>
      <c r="L824" s="7"/>
      <c r="M824" s="7"/>
      <c r="N824" s="7">
        <f>SUM(L824:M824)</f>
        <v>0</v>
      </c>
    </row>
    <row r="825" spans="1:14" ht="31.5" outlineLevel="3" x14ac:dyDescent="0.2">
      <c r="A825" s="43" t="s">
        <v>561</v>
      </c>
      <c r="B825" s="43" t="s">
        <v>559</v>
      </c>
      <c r="C825" s="43" t="s">
        <v>336</v>
      </c>
      <c r="D825" s="43"/>
      <c r="E825" s="10" t="s">
        <v>337</v>
      </c>
      <c r="F825" s="6">
        <f t="shared" ref="F825:N827" si="1356">F826</f>
        <v>59122.6</v>
      </c>
      <c r="G825" s="6">
        <f t="shared" si="1356"/>
        <v>0</v>
      </c>
      <c r="H825" s="6">
        <f t="shared" si="1356"/>
        <v>59122.6</v>
      </c>
      <c r="I825" s="6">
        <f t="shared" ref="I825:I827" si="1357">I826</f>
        <v>59122.6</v>
      </c>
      <c r="J825" s="6">
        <f t="shared" si="1356"/>
        <v>0</v>
      </c>
      <c r="K825" s="6">
        <f t="shared" si="1356"/>
        <v>59122.6</v>
      </c>
      <c r="L825" s="6">
        <f t="shared" ref="L825:L827" si="1358">L826</f>
        <v>59122.6</v>
      </c>
      <c r="M825" s="6">
        <f t="shared" si="1356"/>
        <v>0</v>
      </c>
      <c r="N825" s="6">
        <f t="shared" si="1356"/>
        <v>59122.6</v>
      </c>
    </row>
    <row r="826" spans="1:14" ht="31.5" outlineLevel="4" x14ac:dyDescent="0.2">
      <c r="A826" s="43" t="s">
        <v>561</v>
      </c>
      <c r="B826" s="43" t="s">
        <v>559</v>
      </c>
      <c r="C826" s="43" t="s">
        <v>338</v>
      </c>
      <c r="D826" s="43"/>
      <c r="E826" s="10" t="s">
        <v>35</v>
      </c>
      <c r="F826" s="6">
        <f t="shared" si="1356"/>
        <v>59122.6</v>
      </c>
      <c r="G826" s="6">
        <f t="shared" si="1356"/>
        <v>0</v>
      </c>
      <c r="H826" s="6">
        <f t="shared" si="1356"/>
        <v>59122.6</v>
      </c>
      <c r="I826" s="6">
        <f t="shared" si="1357"/>
        <v>59122.6</v>
      </c>
      <c r="J826" s="6">
        <f t="shared" si="1356"/>
        <v>0</v>
      </c>
      <c r="K826" s="6">
        <f t="shared" si="1356"/>
        <v>59122.6</v>
      </c>
      <c r="L826" s="6">
        <f t="shared" si="1358"/>
        <v>59122.6</v>
      </c>
      <c r="M826" s="6">
        <f t="shared" si="1356"/>
        <v>0</v>
      </c>
      <c r="N826" s="6">
        <f t="shared" si="1356"/>
        <v>59122.6</v>
      </c>
    </row>
    <row r="827" spans="1:14" ht="15.75" outlineLevel="5" x14ac:dyDescent="0.2">
      <c r="A827" s="43" t="s">
        <v>561</v>
      </c>
      <c r="B827" s="43" t="s">
        <v>559</v>
      </c>
      <c r="C827" s="43" t="s">
        <v>339</v>
      </c>
      <c r="D827" s="43"/>
      <c r="E827" s="10" t="s">
        <v>315</v>
      </c>
      <c r="F827" s="6">
        <f t="shared" si="1356"/>
        <v>59122.6</v>
      </c>
      <c r="G827" s="6">
        <f t="shared" si="1356"/>
        <v>0</v>
      </c>
      <c r="H827" s="6">
        <f t="shared" si="1356"/>
        <v>59122.6</v>
      </c>
      <c r="I827" s="6">
        <f t="shared" si="1357"/>
        <v>59122.6</v>
      </c>
      <c r="J827" s="6">
        <f t="shared" si="1356"/>
        <v>0</v>
      </c>
      <c r="K827" s="6">
        <f t="shared" si="1356"/>
        <v>59122.6</v>
      </c>
      <c r="L827" s="6">
        <f t="shared" si="1358"/>
        <v>59122.6</v>
      </c>
      <c r="M827" s="6">
        <f t="shared" si="1356"/>
        <v>0</v>
      </c>
      <c r="N827" s="6">
        <f t="shared" si="1356"/>
        <v>59122.6</v>
      </c>
    </row>
    <row r="828" spans="1:14" ht="31.5" outlineLevel="7" x14ac:dyDescent="0.2">
      <c r="A828" s="44" t="s">
        <v>561</v>
      </c>
      <c r="B828" s="44" t="s">
        <v>559</v>
      </c>
      <c r="C828" s="44" t="s">
        <v>339</v>
      </c>
      <c r="D828" s="44" t="s">
        <v>65</v>
      </c>
      <c r="E828" s="11" t="s">
        <v>66</v>
      </c>
      <c r="F828" s="7">
        <v>59122.6</v>
      </c>
      <c r="G828" s="7"/>
      <c r="H828" s="7">
        <f>SUM(F828:G828)</f>
        <v>59122.6</v>
      </c>
      <c r="I828" s="7">
        <v>59122.6</v>
      </c>
      <c r="J828" s="7"/>
      <c r="K828" s="7">
        <f>SUM(I828:J828)</f>
        <v>59122.6</v>
      </c>
      <c r="L828" s="7">
        <v>59122.6</v>
      </c>
      <c r="M828" s="7"/>
      <c r="N828" s="7">
        <f>SUM(L828:M828)</f>
        <v>59122.6</v>
      </c>
    </row>
    <row r="829" spans="1:14" ht="15.75" outlineLevel="7" x14ac:dyDescent="0.2">
      <c r="A829" s="43" t="s">
        <v>561</v>
      </c>
      <c r="B829" s="43" t="s">
        <v>476</v>
      </c>
      <c r="C829" s="43"/>
      <c r="D829" s="43"/>
      <c r="E829" s="10" t="s">
        <v>477</v>
      </c>
      <c r="F829" s="6">
        <f>F830</f>
        <v>7.5</v>
      </c>
      <c r="G829" s="6">
        <f t="shared" ref="G829:H833" si="1359">G830</f>
        <v>0</v>
      </c>
      <c r="H829" s="6">
        <f t="shared" si="1359"/>
        <v>7.5</v>
      </c>
      <c r="I829" s="6">
        <f t="shared" ref="I829:L832" si="1360">I830</f>
        <v>7.5</v>
      </c>
      <c r="J829" s="6">
        <f t="shared" ref="J829:J833" si="1361">J830</f>
        <v>0</v>
      </c>
      <c r="K829" s="6">
        <f t="shared" ref="K829:K833" si="1362">K830</f>
        <v>7.5</v>
      </c>
      <c r="L829" s="6">
        <f t="shared" si="1360"/>
        <v>7.5</v>
      </c>
      <c r="M829" s="6">
        <f t="shared" ref="M829:M833" si="1363">M830</f>
        <v>0</v>
      </c>
      <c r="N829" s="6">
        <f t="shared" ref="N829:N833" si="1364">N830</f>
        <v>7.5</v>
      </c>
    </row>
    <row r="830" spans="1:14" ht="31.5" outlineLevel="7" x14ac:dyDescent="0.2">
      <c r="A830" s="43" t="s">
        <v>561</v>
      </c>
      <c r="B830" s="43" t="s">
        <v>476</v>
      </c>
      <c r="C830" s="43" t="s">
        <v>157</v>
      </c>
      <c r="D830" s="43"/>
      <c r="E830" s="10" t="s">
        <v>158</v>
      </c>
      <c r="F830" s="6">
        <f>F831</f>
        <v>7.5</v>
      </c>
      <c r="G830" s="6">
        <f t="shared" si="1359"/>
        <v>0</v>
      </c>
      <c r="H830" s="6">
        <f t="shared" si="1359"/>
        <v>7.5</v>
      </c>
      <c r="I830" s="6">
        <f t="shared" si="1360"/>
        <v>7.5</v>
      </c>
      <c r="J830" s="6">
        <f t="shared" si="1361"/>
        <v>0</v>
      </c>
      <c r="K830" s="6">
        <f t="shared" si="1362"/>
        <v>7.5</v>
      </c>
      <c r="L830" s="6">
        <f t="shared" si="1360"/>
        <v>7.5</v>
      </c>
      <c r="M830" s="6">
        <f t="shared" si="1363"/>
        <v>0</v>
      </c>
      <c r="N830" s="6">
        <f t="shared" si="1364"/>
        <v>7.5</v>
      </c>
    </row>
    <row r="831" spans="1:14" ht="31.5" outlineLevel="7" x14ac:dyDescent="0.2">
      <c r="A831" s="43" t="s">
        <v>561</v>
      </c>
      <c r="B831" s="43" t="s">
        <v>476</v>
      </c>
      <c r="C831" s="43" t="s">
        <v>336</v>
      </c>
      <c r="D831" s="43"/>
      <c r="E831" s="10" t="s">
        <v>337</v>
      </c>
      <c r="F831" s="6">
        <f>F832</f>
        <v>7.5</v>
      </c>
      <c r="G831" s="6">
        <f t="shared" si="1359"/>
        <v>0</v>
      </c>
      <c r="H831" s="6">
        <f t="shared" si="1359"/>
        <v>7.5</v>
      </c>
      <c r="I831" s="6">
        <f t="shared" si="1360"/>
        <v>7.5</v>
      </c>
      <c r="J831" s="6">
        <f t="shared" si="1361"/>
        <v>0</v>
      </c>
      <c r="K831" s="6">
        <f t="shared" si="1362"/>
        <v>7.5</v>
      </c>
      <c r="L831" s="6">
        <f t="shared" si="1360"/>
        <v>7.5</v>
      </c>
      <c r="M831" s="6">
        <f t="shared" si="1363"/>
        <v>0</v>
      </c>
      <c r="N831" s="6">
        <f t="shared" si="1364"/>
        <v>7.5</v>
      </c>
    </row>
    <row r="832" spans="1:14" ht="31.5" outlineLevel="7" x14ac:dyDescent="0.2">
      <c r="A832" s="43" t="s">
        <v>561</v>
      </c>
      <c r="B832" s="43" t="s">
        <v>476</v>
      </c>
      <c r="C832" s="43" t="s">
        <v>338</v>
      </c>
      <c r="D832" s="43"/>
      <c r="E832" s="10" t="s">
        <v>35</v>
      </c>
      <c r="F832" s="6">
        <f>F833</f>
        <v>7.5</v>
      </c>
      <c r="G832" s="6">
        <f t="shared" si="1359"/>
        <v>0</v>
      </c>
      <c r="H832" s="6">
        <f t="shared" si="1359"/>
        <v>7.5</v>
      </c>
      <c r="I832" s="6">
        <f t="shared" si="1360"/>
        <v>7.5</v>
      </c>
      <c r="J832" s="6">
        <f t="shared" si="1361"/>
        <v>0</v>
      </c>
      <c r="K832" s="6">
        <f t="shared" si="1362"/>
        <v>7.5</v>
      </c>
      <c r="L832" s="6">
        <f t="shared" si="1360"/>
        <v>7.5</v>
      </c>
      <c r="M832" s="6">
        <f t="shared" si="1363"/>
        <v>0</v>
      </c>
      <c r="N832" s="6">
        <f t="shared" si="1364"/>
        <v>7.5</v>
      </c>
    </row>
    <row r="833" spans="1:14" ht="31.5" outlineLevel="7" x14ac:dyDescent="0.2">
      <c r="A833" s="43" t="s">
        <v>561</v>
      </c>
      <c r="B833" s="43" t="s">
        <v>476</v>
      </c>
      <c r="C833" s="43" t="s">
        <v>356</v>
      </c>
      <c r="D833" s="43"/>
      <c r="E833" s="10" t="s">
        <v>357</v>
      </c>
      <c r="F833" s="6">
        <f>F834</f>
        <v>7.5</v>
      </c>
      <c r="G833" s="6">
        <f t="shared" si="1359"/>
        <v>0</v>
      </c>
      <c r="H833" s="6">
        <f t="shared" si="1359"/>
        <v>7.5</v>
      </c>
      <c r="I833" s="6">
        <f t="shared" ref="I833:L833" si="1365">I834</f>
        <v>7.5</v>
      </c>
      <c r="J833" s="6">
        <f t="shared" si="1361"/>
        <v>0</v>
      </c>
      <c r="K833" s="6">
        <f t="shared" si="1362"/>
        <v>7.5</v>
      </c>
      <c r="L833" s="6">
        <f t="shared" si="1365"/>
        <v>7.5</v>
      </c>
      <c r="M833" s="6">
        <f t="shared" si="1363"/>
        <v>0</v>
      </c>
      <c r="N833" s="6">
        <f t="shared" si="1364"/>
        <v>7.5</v>
      </c>
    </row>
    <row r="834" spans="1:14" ht="31.5" outlineLevel="7" x14ac:dyDescent="0.2">
      <c r="A834" s="44" t="s">
        <v>561</v>
      </c>
      <c r="B834" s="44" t="s">
        <v>476</v>
      </c>
      <c r="C834" s="44" t="s">
        <v>356</v>
      </c>
      <c r="D834" s="44" t="s">
        <v>65</v>
      </c>
      <c r="E834" s="11" t="s">
        <v>66</v>
      </c>
      <c r="F834" s="7">
        <v>7.5</v>
      </c>
      <c r="G834" s="7"/>
      <c r="H834" s="7">
        <f>SUM(F834:G834)</f>
        <v>7.5</v>
      </c>
      <c r="I834" s="7">
        <v>7.5</v>
      </c>
      <c r="J834" s="7"/>
      <c r="K834" s="7">
        <f>SUM(I834:J834)</f>
        <v>7.5</v>
      </c>
      <c r="L834" s="7">
        <v>7.5</v>
      </c>
      <c r="M834" s="7"/>
      <c r="N834" s="7">
        <f>SUM(L834:M834)</f>
        <v>7.5</v>
      </c>
    </row>
    <row r="835" spans="1:14" ht="15.75" outlineLevel="1" x14ac:dyDescent="0.2">
      <c r="A835" s="43" t="s">
        <v>561</v>
      </c>
      <c r="B835" s="43" t="s">
        <v>528</v>
      </c>
      <c r="C835" s="43"/>
      <c r="D835" s="43"/>
      <c r="E835" s="10" t="s">
        <v>529</v>
      </c>
      <c r="F835" s="6">
        <f t="shared" ref="F835:N835" si="1366">F836</f>
        <v>10269.5</v>
      </c>
      <c r="G835" s="6">
        <f t="shared" si="1366"/>
        <v>0</v>
      </c>
      <c r="H835" s="6">
        <f t="shared" si="1366"/>
        <v>10269.5</v>
      </c>
      <c r="I835" s="6">
        <f t="shared" si="1366"/>
        <v>10269.5</v>
      </c>
      <c r="J835" s="6">
        <f t="shared" si="1366"/>
        <v>0</v>
      </c>
      <c r="K835" s="6">
        <f t="shared" si="1366"/>
        <v>10269.5</v>
      </c>
      <c r="L835" s="6">
        <f t="shared" si="1366"/>
        <v>10269.5</v>
      </c>
      <c r="M835" s="6">
        <f t="shared" si="1366"/>
        <v>0</v>
      </c>
      <c r="N835" s="6">
        <f t="shared" si="1366"/>
        <v>10269.5</v>
      </c>
    </row>
    <row r="836" spans="1:14" ht="31.5" outlineLevel="2" x14ac:dyDescent="0.2">
      <c r="A836" s="43" t="s">
        <v>561</v>
      </c>
      <c r="B836" s="43" t="s">
        <v>528</v>
      </c>
      <c r="C836" s="43" t="s">
        <v>157</v>
      </c>
      <c r="D836" s="43"/>
      <c r="E836" s="10" t="s">
        <v>158</v>
      </c>
      <c r="F836" s="6">
        <f>F837+F844</f>
        <v>10269.5</v>
      </c>
      <c r="G836" s="6">
        <f t="shared" ref="G836:H836" si="1367">G837+G844</f>
        <v>0</v>
      </c>
      <c r="H836" s="6">
        <f t="shared" si="1367"/>
        <v>10269.5</v>
      </c>
      <c r="I836" s="6">
        <f>I837+I844</f>
        <v>10269.5</v>
      </c>
      <c r="J836" s="6">
        <f t="shared" ref="J836" si="1368">J837+J844</f>
        <v>0</v>
      </c>
      <c r="K836" s="6">
        <f t="shared" ref="K836" si="1369">K837+K844</f>
        <v>10269.5</v>
      </c>
      <c r="L836" s="6">
        <f>L837+L844</f>
        <v>10269.5</v>
      </c>
      <c r="M836" s="6">
        <f t="shared" ref="M836" si="1370">M837+M844</f>
        <v>0</v>
      </c>
      <c r="N836" s="6">
        <f t="shared" ref="N836" si="1371">N837+N844</f>
        <v>10269.5</v>
      </c>
    </row>
    <row r="837" spans="1:14" ht="15.75" outlineLevel="3" x14ac:dyDescent="0.2">
      <c r="A837" s="43" t="s">
        <v>561</v>
      </c>
      <c r="B837" s="43" t="s">
        <v>528</v>
      </c>
      <c r="C837" s="43" t="s">
        <v>340</v>
      </c>
      <c r="D837" s="43"/>
      <c r="E837" s="10" t="s">
        <v>341</v>
      </c>
      <c r="F837" s="6">
        <f>F838+F841</f>
        <v>332</v>
      </c>
      <c r="G837" s="6">
        <f t="shared" ref="G837:H837" si="1372">G838+G841</f>
        <v>0</v>
      </c>
      <c r="H837" s="6">
        <f t="shared" si="1372"/>
        <v>332</v>
      </c>
      <c r="I837" s="6">
        <f t="shared" ref="I837:L837" si="1373">I838+I841</f>
        <v>332</v>
      </c>
      <c r="J837" s="6">
        <f t="shared" ref="J837" si="1374">J838+J841</f>
        <v>0</v>
      </c>
      <c r="K837" s="6">
        <f t="shared" ref="K837" si="1375">K838+K841</f>
        <v>332</v>
      </c>
      <c r="L837" s="6">
        <f t="shared" si="1373"/>
        <v>332</v>
      </c>
      <c r="M837" s="6">
        <f t="shared" ref="M837" si="1376">M838+M841</f>
        <v>0</v>
      </c>
      <c r="N837" s="6">
        <f t="shared" ref="N837" si="1377">N838+N841</f>
        <v>332</v>
      </c>
    </row>
    <row r="838" spans="1:14" ht="31.5" outlineLevel="4" x14ac:dyDescent="0.2">
      <c r="A838" s="43" t="s">
        <v>561</v>
      </c>
      <c r="B838" s="43" t="s">
        <v>528</v>
      </c>
      <c r="C838" s="43" t="s">
        <v>342</v>
      </c>
      <c r="D838" s="43"/>
      <c r="E838" s="10" t="s">
        <v>343</v>
      </c>
      <c r="F838" s="6">
        <f t="shared" ref="F838:N839" si="1378">F839</f>
        <v>292</v>
      </c>
      <c r="G838" s="6">
        <f t="shared" si="1378"/>
        <v>0</v>
      </c>
      <c r="H838" s="6">
        <f t="shared" si="1378"/>
        <v>292</v>
      </c>
      <c r="I838" s="6">
        <f t="shared" si="1378"/>
        <v>292</v>
      </c>
      <c r="J838" s="6">
        <f t="shared" si="1378"/>
        <v>0</v>
      </c>
      <c r="K838" s="6">
        <f t="shared" si="1378"/>
        <v>292</v>
      </c>
      <c r="L838" s="6">
        <f t="shared" si="1378"/>
        <v>292</v>
      </c>
      <c r="M838" s="6">
        <f t="shared" si="1378"/>
        <v>0</v>
      </c>
      <c r="N838" s="6">
        <f t="shared" si="1378"/>
        <v>292</v>
      </c>
    </row>
    <row r="839" spans="1:14" ht="15.75" outlineLevel="5" x14ac:dyDescent="0.2">
      <c r="A839" s="43" t="s">
        <v>561</v>
      </c>
      <c r="B839" s="43" t="s">
        <v>528</v>
      </c>
      <c r="C839" s="43" t="s">
        <v>344</v>
      </c>
      <c r="D839" s="43"/>
      <c r="E839" s="10" t="s">
        <v>345</v>
      </c>
      <c r="F839" s="6">
        <f t="shared" si="1378"/>
        <v>292</v>
      </c>
      <c r="G839" s="6">
        <f t="shared" si="1378"/>
        <v>0</v>
      </c>
      <c r="H839" s="6">
        <f t="shared" si="1378"/>
        <v>292</v>
      </c>
      <c r="I839" s="6">
        <f t="shared" ref="I839" si="1379">I840</f>
        <v>292</v>
      </c>
      <c r="J839" s="6">
        <f t="shared" si="1378"/>
        <v>0</v>
      </c>
      <c r="K839" s="6">
        <f t="shared" si="1378"/>
        <v>292</v>
      </c>
      <c r="L839" s="6">
        <f t="shared" ref="L839" si="1380">L840</f>
        <v>292</v>
      </c>
      <c r="M839" s="6">
        <f t="shared" si="1378"/>
        <v>0</v>
      </c>
      <c r="N839" s="6">
        <f t="shared" si="1378"/>
        <v>292</v>
      </c>
    </row>
    <row r="840" spans="1:14" ht="15.75" outlineLevel="7" x14ac:dyDescent="0.2">
      <c r="A840" s="44" t="s">
        <v>561</v>
      </c>
      <c r="B840" s="44" t="s">
        <v>528</v>
      </c>
      <c r="C840" s="44" t="s">
        <v>344</v>
      </c>
      <c r="D840" s="44" t="s">
        <v>7</v>
      </c>
      <c r="E840" s="11" t="s">
        <v>8</v>
      </c>
      <c r="F840" s="7">
        <v>292</v>
      </c>
      <c r="G840" s="7"/>
      <c r="H840" s="7">
        <f>SUM(F840:G840)</f>
        <v>292</v>
      </c>
      <c r="I840" s="7">
        <v>292</v>
      </c>
      <c r="J840" s="7"/>
      <c r="K840" s="7">
        <f>SUM(I840:J840)</f>
        <v>292</v>
      </c>
      <c r="L840" s="7">
        <v>292</v>
      </c>
      <c r="M840" s="7"/>
      <c r="N840" s="7">
        <f>SUM(L840:M840)</f>
        <v>292</v>
      </c>
    </row>
    <row r="841" spans="1:14" ht="24.75" customHeight="1" outlineLevel="7" x14ac:dyDescent="0.2">
      <c r="A841" s="41" t="s">
        <v>561</v>
      </c>
      <c r="B841" s="41" t="s">
        <v>528</v>
      </c>
      <c r="C841" s="167" t="s">
        <v>756</v>
      </c>
      <c r="D841" s="167" t="s">
        <v>448</v>
      </c>
      <c r="E841" s="168" t="s">
        <v>757</v>
      </c>
      <c r="F841" s="6">
        <f>F842</f>
        <v>40</v>
      </c>
      <c r="G841" s="6">
        <f>G842+G843</f>
        <v>0</v>
      </c>
      <c r="H841" s="6">
        <f t="shared" ref="H841:N841" si="1381">H842+H843</f>
        <v>40</v>
      </c>
      <c r="I841" s="6">
        <f t="shared" si="1381"/>
        <v>40</v>
      </c>
      <c r="J841" s="6">
        <f t="shared" si="1381"/>
        <v>0</v>
      </c>
      <c r="K841" s="6">
        <f t="shared" si="1381"/>
        <v>40</v>
      </c>
      <c r="L841" s="6">
        <f t="shared" si="1381"/>
        <v>40</v>
      </c>
      <c r="M841" s="6">
        <f t="shared" si="1381"/>
        <v>0</v>
      </c>
      <c r="N841" s="6">
        <f t="shared" si="1381"/>
        <v>40</v>
      </c>
    </row>
    <row r="842" spans="1:14" ht="15.75" hidden="1" customHeight="1" outlineLevel="7" x14ac:dyDescent="0.2">
      <c r="A842" s="42" t="s">
        <v>561</v>
      </c>
      <c r="B842" s="42" t="s">
        <v>528</v>
      </c>
      <c r="C842" s="42" t="s">
        <v>756</v>
      </c>
      <c r="D842" s="169" t="s">
        <v>7</v>
      </c>
      <c r="E842" s="22" t="s">
        <v>758</v>
      </c>
      <c r="F842" s="7">
        <v>40</v>
      </c>
      <c r="G842" s="162">
        <v>-40</v>
      </c>
      <c r="H842" s="162">
        <f>SUM(F842:G842)</f>
        <v>0</v>
      </c>
      <c r="I842" s="7">
        <v>40</v>
      </c>
      <c r="J842" s="162">
        <v>-40</v>
      </c>
      <c r="K842" s="162">
        <f>SUM(I842:J842)</f>
        <v>0</v>
      </c>
      <c r="L842" s="7">
        <v>40</v>
      </c>
      <c r="M842" s="162">
        <v>-40</v>
      </c>
      <c r="N842" s="162">
        <f>SUM(L842:M842)</f>
        <v>0</v>
      </c>
    </row>
    <row r="843" spans="1:14" ht="31.5" outlineLevel="7" x14ac:dyDescent="0.2">
      <c r="A843" s="42" t="s">
        <v>561</v>
      </c>
      <c r="B843" s="42" t="s">
        <v>528</v>
      </c>
      <c r="C843" s="42" t="s">
        <v>756</v>
      </c>
      <c r="D843" s="165" t="s">
        <v>65</v>
      </c>
      <c r="E843" s="11" t="s">
        <v>66</v>
      </c>
      <c r="F843" s="7"/>
      <c r="G843" s="162">
        <v>40</v>
      </c>
      <c r="H843" s="162">
        <f>SUM(F843:G843)</f>
        <v>40</v>
      </c>
      <c r="I843" s="7"/>
      <c r="J843" s="162">
        <v>40</v>
      </c>
      <c r="K843" s="162">
        <f>SUM(I843:J843)</f>
        <v>40</v>
      </c>
      <c r="L843" s="7"/>
      <c r="M843" s="162">
        <v>40</v>
      </c>
      <c r="N843" s="162">
        <f>SUM(L843:M843)</f>
        <v>40</v>
      </c>
    </row>
    <row r="844" spans="1:14" ht="31.5" outlineLevel="3" x14ac:dyDescent="0.2">
      <c r="A844" s="43" t="s">
        <v>561</v>
      </c>
      <c r="B844" s="43" t="s">
        <v>528</v>
      </c>
      <c r="C844" s="43" t="s">
        <v>336</v>
      </c>
      <c r="D844" s="43"/>
      <c r="E844" s="10" t="s">
        <v>337</v>
      </c>
      <c r="F844" s="6">
        <f t="shared" ref="F844:N846" si="1382">F845</f>
        <v>9937.5</v>
      </c>
      <c r="G844" s="6">
        <f t="shared" si="1382"/>
        <v>0</v>
      </c>
      <c r="H844" s="6">
        <f t="shared" si="1382"/>
        <v>9937.5</v>
      </c>
      <c r="I844" s="6">
        <f t="shared" ref="I844:I846" si="1383">I845</f>
        <v>9937.5</v>
      </c>
      <c r="J844" s="6">
        <f t="shared" si="1382"/>
        <v>0</v>
      </c>
      <c r="K844" s="6">
        <f t="shared" si="1382"/>
        <v>9937.5</v>
      </c>
      <c r="L844" s="6">
        <f t="shared" ref="L844:L846" si="1384">L845</f>
        <v>9937.5</v>
      </c>
      <c r="M844" s="6">
        <f t="shared" si="1382"/>
        <v>0</v>
      </c>
      <c r="N844" s="6">
        <f t="shared" si="1382"/>
        <v>9937.5</v>
      </c>
    </row>
    <row r="845" spans="1:14" ht="31.5" outlineLevel="4" x14ac:dyDescent="0.2">
      <c r="A845" s="43" t="s">
        <v>561</v>
      </c>
      <c r="B845" s="43" t="s">
        <v>528</v>
      </c>
      <c r="C845" s="43" t="s">
        <v>338</v>
      </c>
      <c r="D845" s="43"/>
      <c r="E845" s="10" t="s">
        <v>35</v>
      </c>
      <c r="F845" s="6">
        <f>F846</f>
        <v>9937.5</v>
      </c>
      <c r="G845" s="6">
        <f t="shared" si="1382"/>
        <v>0</v>
      </c>
      <c r="H845" s="6">
        <f t="shared" si="1382"/>
        <v>9937.5</v>
      </c>
      <c r="I845" s="6">
        <f t="shared" si="1383"/>
        <v>9937.5</v>
      </c>
      <c r="J845" s="6">
        <f t="shared" si="1382"/>
        <v>0</v>
      </c>
      <c r="K845" s="6">
        <f t="shared" si="1382"/>
        <v>9937.5</v>
      </c>
      <c r="L845" s="6">
        <f t="shared" si="1384"/>
        <v>9937.5</v>
      </c>
      <c r="M845" s="6">
        <f t="shared" si="1382"/>
        <v>0</v>
      </c>
      <c r="N845" s="6">
        <f t="shared" si="1382"/>
        <v>9937.5</v>
      </c>
    </row>
    <row r="846" spans="1:14" ht="15.75" outlineLevel="5" x14ac:dyDescent="0.2">
      <c r="A846" s="43" t="s">
        <v>561</v>
      </c>
      <c r="B846" s="43" t="s">
        <v>528</v>
      </c>
      <c r="C846" s="43" t="s">
        <v>346</v>
      </c>
      <c r="D846" s="43"/>
      <c r="E846" s="10" t="s">
        <v>347</v>
      </c>
      <c r="F846" s="6">
        <f t="shared" si="1382"/>
        <v>9937.5</v>
      </c>
      <c r="G846" s="6">
        <f t="shared" si="1382"/>
        <v>0</v>
      </c>
      <c r="H846" s="6">
        <f t="shared" si="1382"/>
        <v>9937.5</v>
      </c>
      <c r="I846" s="6">
        <f t="shared" si="1383"/>
        <v>9937.5</v>
      </c>
      <c r="J846" s="6">
        <f t="shared" si="1382"/>
        <v>0</v>
      </c>
      <c r="K846" s="6">
        <f t="shared" si="1382"/>
        <v>9937.5</v>
      </c>
      <c r="L846" s="6">
        <f t="shared" si="1384"/>
        <v>9937.5</v>
      </c>
      <c r="M846" s="6">
        <f t="shared" si="1382"/>
        <v>0</v>
      </c>
      <c r="N846" s="6">
        <f t="shared" si="1382"/>
        <v>9937.5</v>
      </c>
    </row>
    <row r="847" spans="1:14" ht="31.5" outlineLevel="7" x14ac:dyDescent="0.2">
      <c r="A847" s="44" t="s">
        <v>561</v>
      </c>
      <c r="B847" s="44" t="s">
        <v>528</v>
      </c>
      <c r="C847" s="44" t="s">
        <v>346</v>
      </c>
      <c r="D847" s="44" t="s">
        <v>65</v>
      </c>
      <c r="E847" s="11" t="s">
        <v>66</v>
      </c>
      <c r="F847" s="7">
        <f>11187.5-1250</f>
        <v>9937.5</v>
      </c>
      <c r="G847" s="7"/>
      <c r="H847" s="7">
        <f>SUM(F847:G847)</f>
        <v>9937.5</v>
      </c>
      <c r="I847" s="7">
        <f t="shared" ref="I847:L847" si="1385">11187.5-1250</f>
        <v>9937.5</v>
      </c>
      <c r="J847" s="7"/>
      <c r="K847" s="7">
        <f>SUM(I847:J847)</f>
        <v>9937.5</v>
      </c>
      <c r="L847" s="7">
        <f t="shared" si="1385"/>
        <v>9937.5</v>
      </c>
      <c r="M847" s="7"/>
      <c r="N847" s="7">
        <f>SUM(L847:M847)</f>
        <v>9937.5</v>
      </c>
    </row>
    <row r="848" spans="1:14" ht="15.75" outlineLevel="7" x14ac:dyDescent="0.2">
      <c r="A848" s="43" t="s">
        <v>561</v>
      </c>
      <c r="B848" s="43" t="s">
        <v>532</v>
      </c>
      <c r="C848" s="44"/>
      <c r="D848" s="44"/>
      <c r="E848" s="51" t="s">
        <v>533</v>
      </c>
      <c r="F848" s="6">
        <f>F849+F897</f>
        <v>209583.17050000001</v>
      </c>
      <c r="G848" s="6">
        <f t="shared" ref="G848:H848" si="1386">G849+G897</f>
        <v>0</v>
      </c>
      <c r="H848" s="6">
        <f t="shared" si="1386"/>
        <v>209583.17050000001</v>
      </c>
      <c r="I848" s="6">
        <f>I849+I897</f>
        <v>206518.39170000001</v>
      </c>
      <c r="J848" s="6">
        <f t="shared" ref="J848" si="1387">J849+J897</f>
        <v>0</v>
      </c>
      <c r="K848" s="6">
        <f t="shared" ref="K848" si="1388">K849+K897</f>
        <v>206518.39170000001</v>
      </c>
      <c r="L848" s="6">
        <f>L849+L897</f>
        <v>202137.3</v>
      </c>
      <c r="M848" s="6">
        <f t="shared" ref="M848" si="1389">M849+M897</f>
        <v>0</v>
      </c>
      <c r="N848" s="6">
        <f t="shared" ref="N848" si="1390">N849+N897</f>
        <v>202137.3</v>
      </c>
    </row>
    <row r="849" spans="1:14" ht="15.75" outlineLevel="1" x14ac:dyDescent="0.2">
      <c r="A849" s="43" t="s">
        <v>561</v>
      </c>
      <c r="B849" s="43" t="s">
        <v>563</v>
      </c>
      <c r="C849" s="43"/>
      <c r="D849" s="43"/>
      <c r="E849" s="10" t="s">
        <v>564</v>
      </c>
      <c r="F849" s="6">
        <f>F850</f>
        <v>182628.47050000002</v>
      </c>
      <c r="G849" s="6">
        <f t="shared" ref="G849:H849" si="1391">G850</f>
        <v>0</v>
      </c>
      <c r="H849" s="6">
        <f t="shared" si="1391"/>
        <v>182628.47050000002</v>
      </c>
      <c r="I849" s="6">
        <f t="shared" ref="I849:L849" si="1392">I850</f>
        <v>179246.99170000001</v>
      </c>
      <c r="J849" s="6">
        <f t="shared" ref="J849" si="1393">J850</f>
        <v>0</v>
      </c>
      <c r="K849" s="6">
        <f t="shared" ref="K849" si="1394">K850</f>
        <v>179246.99170000001</v>
      </c>
      <c r="L849" s="6">
        <f t="shared" si="1392"/>
        <v>173468.1</v>
      </c>
      <c r="M849" s="6">
        <f t="shared" ref="M849" si="1395">M850</f>
        <v>0</v>
      </c>
      <c r="N849" s="6">
        <f t="shared" ref="N849" si="1396">N850</f>
        <v>173468.1</v>
      </c>
    </row>
    <row r="850" spans="1:14" ht="31.5" outlineLevel="2" x14ac:dyDescent="0.2">
      <c r="A850" s="43" t="s">
        <v>561</v>
      </c>
      <c r="B850" s="43" t="s">
        <v>563</v>
      </c>
      <c r="C850" s="43" t="s">
        <v>157</v>
      </c>
      <c r="D850" s="43"/>
      <c r="E850" s="10" t="s">
        <v>158</v>
      </c>
      <c r="F850" s="6">
        <f>F872+F883+F851</f>
        <v>182628.47050000002</v>
      </c>
      <c r="G850" s="6">
        <f t="shared" ref="G850:H850" si="1397">G872+G883+G851</f>
        <v>0</v>
      </c>
      <c r="H850" s="6">
        <f t="shared" si="1397"/>
        <v>182628.47050000002</v>
      </c>
      <c r="I850" s="6">
        <f>I872+I883+I851</f>
        <v>179246.99170000001</v>
      </c>
      <c r="J850" s="6">
        <f t="shared" ref="J850" si="1398">J872+J883+J851</f>
        <v>0</v>
      </c>
      <c r="K850" s="6">
        <f t="shared" ref="K850" si="1399">K872+K883+K851</f>
        <v>179246.99170000001</v>
      </c>
      <c r="L850" s="6">
        <f>L872+L883+L851</f>
        <v>173468.1</v>
      </c>
      <c r="M850" s="6">
        <f t="shared" ref="M850" si="1400">M872+M883+M851</f>
        <v>0</v>
      </c>
      <c r="N850" s="6">
        <f t="shared" ref="N850" si="1401">N872+N883+N851</f>
        <v>173468.1</v>
      </c>
    </row>
    <row r="851" spans="1:14" ht="15.75" outlineLevel="2" x14ac:dyDescent="0.2">
      <c r="A851" s="43" t="s">
        <v>561</v>
      </c>
      <c r="B851" s="43" t="s">
        <v>563</v>
      </c>
      <c r="C851" s="43" t="s">
        <v>231</v>
      </c>
      <c r="D851" s="43"/>
      <c r="E851" s="10" t="s">
        <v>232</v>
      </c>
      <c r="F851" s="6">
        <f>F852+F867+F857+F862</f>
        <v>8240.6905000000006</v>
      </c>
      <c r="G851" s="6">
        <f t="shared" ref="G851:H851" si="1402">G852+G867+G857+G862</f>
        <v>0</v>
      </c>
      <c r="H851" s="6">
        <f t="shared" si="1402"/>
        <v>8240.6905000000006</v>
      </c>
      <c r="I851" s="6">
        <f t="shared" ref="I851:L851" si="1403">I852+I867+I857+I862</f>
        <v>8438.7916999999998</v>
      </c>
      <c r="J851" s="6">
        <f t="shared" ref="J851" si="1404">J852+J867+J857+J862</f>
        <v>0</v>
      </c>
      <c r="K851" s="6">
        <f t="shared" ref="K851" si="1405">K852+K867+K857+K862</f>
        <v>8438.7916999999998</v>
      </c>
      <c r="L851" s="6">
        <f t="shared" si="1403"/>
        <v>2824.9</v>
      </c>
      <c r="M851" s="6">
        <f t="shared" ref="M851" si="1406">M852+M867+M857+M862</f>
        <v>0</v>
      </c>
      <c r="N851" s="6">
        <f t="shared" ref="N851" si="1407">N852+N867+N857+N862</f>
        <v>2824.9</v>
      </c>
    </row>
    <row r="852" spans="1:14" ht="31.5" outlineLevel="2" x14ac:dyDescent="0.2">
      <c r="A852" s="43" t="s">
        <v>561</v>
      </c>
      <c r="B852" s="43" t="s">
        <v>563</v>
      </c>
      <c r="C852" s="43" t="s">
        <v>233</v>
      </c>
      <c r="D852" s="43"/>
      <c r="E852" s="10" t="s">
        <v>431</v>
      </c>
      <c r="F852" s="6">
        <f>F855+F853</f>
        <v>2839.9</v>
      </c>
      <c r="G852" s="6">
        <f t="shared" ref="G852:H852" si="1408">G855+G853</f>
        <v>0</v>
      </c>
      <c r="H852" s="6">
        <f t="shared" si="1408"/>
        <v>2839.9</v>
      </c>
      <c r="I852" s="6">
        <f t="shared" ref="I852:L852" si="1409">I855+I853</f>
        <v>2639.9</v>
      </c>
      <c r="J852" s="6">
        <f t="shared" ref="J852" si="1410">J855+J853</f>
        <v>0</v>
      </c>
      <c r="K852" s="6">
        <f t="shared" ref="K852" si="1411">K855+K853</f>
        <v>2639.9</v>
      </c>
      <c r="L852" s="6">
        <f t="shared" si="1409"/>
        <v>2639.9</v>
      </c>
      <c r="M852" s="6">
        <f t="shared" ref="M852" si="1412">M855+M853</f>
        <v>0</v>
      </c>
      <c r="N852" s="6">
        <f t="shared" ref="N852" si="1413">N855+N853</f>
        <v>2639.9</v>
      </c>
    </row>
    <row r="853" spans="1:14" ht="31.5" outlineLevel="2" x14ac:dyDescent="0.2">
      <c r="A853" s="43" t="s">
        <v>561</v>
      </c>
      <c r="B853" s="43" t="s">
        <v>563</v>
      </c>
      <c r="C853" s="41" t="s">
        <v>617</v>
      </c>
      <c r="D853" s="41"/>
      <c r="E853" s="20" t="s">
        <v>614</v>
      </c>
      <c r="F853" s="6">
        <f>F854</f>
        <v>2639.9</v>
      </c>
      <c r="G853" s="6">
        <f t="shared" ref="G853:H853" si="1414">G854</f>
        <v>0</v>
      </c>
      <c r="H853" s="6">
        <f t="shared" si="1414"/>
        <v>2639.9</v>
      </c>
      <c r="I853" s="6">
        <f t="shared" ref="I853:L853" si="1415">I854</f>
        <v>2639.9</v>
      </c>
      <c r="J853" s="6">
        <f t="shared" ref="J853" si="1416">J854</f>
        <v>0</v>
      </c>
      <c r="K853" s="6">
        <f t="shared" ref="K853" si="1417">K854</f>
        <v>2639.9</v>
      </c>
      <c r="L853" s="6">
        <f t="shared" si="1415"/>
        <v>2639.9</v>
      </c>
      <c r="M853" s="6">
        <f t="shared" ref="M853" si="1418">M854</f>
        <v>0</v>
      </c>
      <c r="N853" s="6">
        <f t="shared" ref="N853" si="1419">N854</f>
        <v>2639.9</v>
      </c>
    </row>
    <row r="854" spans="1:14" ht="31.5" outlineLevel="2" x14ac:dyDescent="0.2">
      <c r="A854" s="44" t="s">
        <v>561</v>
      </c>
      <c r="B854" s="44" t="s">
        <v>563</v>
      </c>
      <c r="C854" s="42" t="s">
        <v>617</v>
      </c>
      <c r="D854" s="42" t="s">
        <v>65</v>
      </c>
      <c r="E854" s="19" t="s">
        <v>422</v>
      </c>
      <c r="F854" s="7">
        <v>2639.9</v>
      </c>
      <c r="G854" s="7"/>
      <c r="H854" s="7">
        <f>SUM(F854:G854)</f>
        <v>2639.9</v>
      </c>
      <c r="I854" s="7">
        <v>2639.9</v>
      </c>
      <c r="J854" s="7"/>
      <c r="K854" s="7">
        <f>SUM(I854:J854)</f>
        <v>2639.9</v>
      </c>
      <c r="L854" s="7">
        <v>2639.9</v>
      </c>
      <c r="M854" s="7"/>
      <c r="N854" s="7">
        <f>SUM(L854:M854)</f>
        <v>2639.9</v>
      </c>
    </row>
    <row r="855" spans="1:14" s="57" customFormat="1" ht="47.25" outlineLevel="2" x14ac:dyDescent="0.2">
      <c r="A855" s="43" t="s">
        <v>561</v>
      </c>
      <c r="B855" s="43" t="s">
        <v>563</v>
      </c>
      <c r="C855" s="43" t="s">
        <v>453</v>
      </c>
      <c r="D855" s="43"/>
      <c r="E855" s="10" t="s">
        <v>452</v>
      </c>
      <c r="F855" s="6">
        <f>F856</f>
        <v>200</v>
      </c>
      <c r="G855" s="6">
        <f t="shared" ref="G855:H855" si="1420">G856</f>
        <v>0</v>
      </c>
      <c r="H855" s="6">
        <f t="shared" si="1420"/>
        <v>200</v>
      </c>
      <c r="I855" s="6"/>
      <c r="J855" s="6">
        <f t="shared" ref="J855" si="1421">J856</f>
        <v>0</v>
      </c>
      <c r="K855" s="6">
        <f t="shared" ref="K855" si="1422">K856</f>
        <v>0</v>
      </c>
      <c r="L855" s="6"/>
      <c r="M855" s="6">
        <f t="shared" ref="M855" si="1423">M856</f>
        <v>0</v>
      </c>
      <c r="N855" s="6">
        <f t="shared" ref="N855" si="1424">N856</f>
        <v>0</v>
      </c>
    </row>
    <row r="856" spans="1:14" ht="31.5" outlineLevel="2" x14ac:dyDescent="0.2">
      <c r="A856" s="44" t="s">
        <v>561</v>
      </c>
      <c r="B856" s="44" t="s">
        <v>563</v>
      </c>
      <c r="C856" s="44" t="s">
        <v>453</v>
      </c>
      <c r="D856" s="44" t="s">
        <v>65</v>
      </c>
      <c r="E856" s="13" t="s">
        <v>422</v>
      </c>
      <c r="F856" s="7">
        <v>200</v>
      </c>
      <c r="G856" s="7"/>
      <c r="H856" s="7">
        <f>SUM(F856:G856)</f>
        <v>200</v>
      </c>
      <c r="I856" s="7"/>
      <c r="J856" s="7"/>
      <c r="K856" s="7">
        <f>SUM(I856:J856)</f>
        <v>0</v>
      </c>
      <c r="L856" s="7"/>
      <c r="M856" s="7"/>
      <c r="N856" s="7">
        <f>SUM(L856:M856)</f>
        <v>0</v>
      </c>
    </row>
    <row r="857" spans="1:14" ht="15.75" outlineLevel="7" x14ac:dyDescent="0.2">
      <c r="A857" s="43" t="s">
        <v>561</v>
      </c>
      <c r="B857" s="43" t="s">
        <v>563</v>
      </c>
      <c r="C857" s="43" t="s">
        <v>923</v>
      </c>
      <c r="D857" s="44"/>
      <c r="E857" s="10" t="s">
        <v>704</v>
      </c>
      <c r="F857" s="6">
        <f>F860+F858</f>
        <v>4144.5450000000001</v>
      </c>
      <c r="G857" s="6">
        <f t="shared" ref="G857:H857" si="1425">G860+G858</f>
        <v>0</v>
      </c>
      <c r="H857" s="6">
        <f t="shared" si="1425"/>
        <v>4144.5450000000001</v>
      </c>
      <c r="I857" s="6"/>
      <c r="J857" s="6">
        <f t="shared" ref="J857" si="1426">J860+J858</f>
        <v>0</v>
      </c>
      <c r="K857" s="6">
        <f t="shared" ref="K857" si="1427">K860+K858</f>
        <v>0</v>
      </c>
      <c r="L857" s="6"/>
      <c r="M857" s="6">
        <f t="shared" ref="M857" si="1428">M860+M858</f>
        <v>0</v>
      </c>
      <c r="N857" s="6">
        <f t="shared" ref="N857" si="1429">N860+N858</f>
        <v>0</v>
      </c>
    </row>
    <row r="858" spans="1:14" ht="47.25" outlineLevel="7" x14ac:dyDescent="0.2">
      <c r="A858" s="43" t="s">
        <v>561</v>
      </c>
      <c r="B858" s="43" t="s">
        <v>563</v>
      </c>
      <c r="C858" s="43" t="s">
        <v>924</v>
      </c>
      <c r="D858" s="44"/>
      <c r="E858" s="10" t="s">
        <v>760</v>
      </c>
      <c r="F858" s="6">
        <f>F859</f>
        <v>4.1449999999999996</v>
      </c>
      <c r="G858" s="6">
        <f t="shared" ref="G858:H858" si="1430">G859</f>
        <v>0</v>
      </c>
      <c r="H858" s="6">
        <f t="shared" si="1430"/>
        <v>4.1449999999999996</v>
      </c>
      <c r="I858" s="6"/>
      <c r="J858" s="6">
        <f t="shared" ref="J858" si="1431">J859</f>
        <v>0</v>
      </c>
      <c r="K858" s="6">
        <f t="shared" ref="K858" si="1432">K859</f>
        <v>0</v>
      </c>
      <c r="L858" s="6"/>
      <c r="M858" s="6">
        <f t="shared" ref="M858" si="1433">M859</f>
        <v>0</v>
      </c>
      <c r="N858" s="6">
        <f t="shared" ref="N858" si="1434">N859</f>
        <v>0</v>
      </c>
    </row>
    <row r="859" spans="1:14" ht="31.5" outlineLevel="7" x14ac:dyDescent="0.2">
      <c r="A859" s="44" t="s">
        <v>561</v>
      </c>
      <c r="B859" s="44" t="s">
        <v>563</v>
      </c>
      <c r="C859" s="44" t="s">
        <v>924</v>
      </c>
      <c r="D859" s="44" t="s">
        <v>65</v>
      </c>
      <c r="E859" s="11" t="s">
        <v>66</v>
      </c>
      <c r="F859" s="7">
        <v>4.1449999999999996</v>
      </c>
      <c r="G859" s="7"/>
      <c r="H859" s="7">
        <f>SUM(F859:G859)</f>
        <v>4.1449999999999996</v>
      </c>
      <c r="I859" s="7"/>
      <c r="J859" s="7"/>
      <c r="K859" s="7">
        <f>SUM(I859:J859)</f>
        <v>0</v>
      </c>
      <c r="L859" s="7"/>
      <c r="M859" s="7"/>
      <c r="N859" s="7">
        <f>SUM(L859:M859)</f>
        <v>0</v>
      </c>
    </row>
    <row r="860" spans="1:14" ht="47.25" outlineLevel="7" x14ac:dyDescent="0.2">
      <c r="A860" s="43" t="s">
        <v>561</v>
      </c>
      <c r="B860" s="43" t="s">
        <v>563</v>
      </c>
      <c r="C860" s="43" t="s">
        <v>924</v>
      </c>
      <c r="D860" s="44"/>
      <c r="E860" s="10" t="s">
        <v>888</v>
      </c>
      <c r="F860" s="6">
        <f>F861</f>
        <v>4140.3999999999996</v>
      </c>
      <c r="G860" s="6">
        <f t="shared" ref="G860:H860" si="1435">G861</f>
        <v>0</v>
      </c>
      <c r="H860" s="6">
        <f t="shared" si="1435"/>
        <v>4140.3999999999996</v>
      </c>
      <c r="I860" s="6"/>
      <c r="J860" s="6">
        <f t="shared" ref="J860" si="1436">J861</f>
        <v>0</v>
      </c>
      <c r="K860" s="6">
        <f t="shared" ref="K860" si="1437">K861</f>
        <v>0</v>
      </c>
      <c r="L860" s="6"/>
      <c r="M860" s="6">
        <f t="shared" ref="M860" si="1438">M861</f>
        <v>0</v>
      </c>
      <c r="N860" s="6">
        <f t="shared" ref="N860" si="1439">N861</f>
        <v>0</v>
      </c>
    </row>
    <row r="861" spans="1:14" ht="31.5" outlineLevel="7" x14ac:dyDescent="0.2">
      <c r="A861" s="44" t="s">
        <v>561</v>
      </c>
      <c r="B861" s="44" t="s">
        <v>563</v>
      </c>
      <c r="C861" s="44" t="s">
        <v>924</v>
      </c>
      <c r="D861" s="44" t="s">
        <v>65</v>
      </c>
      <c r="E861" s="11" t="s">
        <v>66</v>
      </c>
      <c r="F861" s="7">
        <v>4140.3999999999996</v>
      </c>
      <c r="G861" s="7"/>
      <c r="H861" s="7">
        <f>SUM(F861:G861)</f>
        <v>4140.3999999999996</v>
      </c>
      <c r="I861" s="7"/>
      <c r="J861" s="7"/>
      <c r="K861" s="7">
        <f>SUM(I861:J861)</f>
        <v>0</v>
      </c>
      <c r="L861" s="7"/>
      <c r="M861" s="7"/>
      <c r="N861" s="7">
        <f>SUM(L861:M861)</f>
        <v>0</v>
      </c>
    </row>
    <row r="862" spans="1:14" ht="15.75" outlineLevel="2" x14ac:dyDescent="0.2">
      <c r="A862" s="41" t="s">
        <v>561</v>
      </c>
      <c r="B862" s="41" t="s">
        <v>563</v>
      </c>
      <c r="C862" s="104" t="s">
        <v>612</v>
      </c>
      <c r="D862" s="103"/>
      <c r="E862" s="20" t="s">
        <v>193</v>
      </c>
      <c r="F862" s="6">
        <f>F863+F865</f>
        <v>1256.2455</v>
      </c>
      <c r="G862" s="6">
        <f t="shared" ref="G862:H862" si="1440">G863+G865</f>
        <v>0</v>
      </c>
      <c r="H862" s="6">
        <f t="shared" si="1440"/>
        <v>1256.2455</v>
      </c>
      <c r="I862" s="6">
        <f t="shared" ref="I862:L862" si="1441">I863+I865</f>
        <v>239.59016</v>
      </c>
      <c r="J862" s="6">
        <f t="shared" ref="J862" si="1442">J863+J865</f>
        <v>0</v>
      </c>
      <c r="K862" s="6">
        <f t="shared" ref="K862" si="1443">K863+K865</f>
        <v>239.59016</v>
      </c>
      <c r="L862" s="6">
        <f t="shared" si="1441"/>
        <v>185</v>
      </c>
      <c r="M862" s="6">
        <f t="shared" ref="M862" si="1444">M863+M865</f>
        <v>0</v>
      </c>
      <c r="N862" s="6">
        <f t="shared" ref="N862" si="1445">N863+N865</f>
        <v>185</v>
      </c>
    </row>
    <row r="863" spans="1:14" ht="31.5" outlineLevel="2" x14ac:dyDescent="0.2">
      <c r="A863" s="41" t="s">
        <v>561</v>
      </c>
      <c r="B863" s="41" t="s">
        <v>563</v>
      </c>
      <c r="C863" s="104" t="s">
        <v>613</v>
      </c>
      <c r="D863" s="41"/>
      <c r="E863" s="20" t="s">
        <v>614</v>
      </c>
      <c r="F863" s="6">
        <f>F864</f>
        <v>185</v>
      </c>
      <c r="G863" s="6">
        <f t="shared" ref="G863:H863" si="1446">G864</f>
        <v>0</v>
      </c>
      <c r="H863" s="6">
        <f t="shared" si="1446"/>
        <v>185</v>
      </c>
      <c r="I863" s="6">
        <f t="shared" ref="I863:L863" si="1447">I864</f>
        <v>185</v>
      </c>
      <c r="J863" s="6">
        <f t="shared" ref="J863" si="1448">J864</f>
        <v>0</v>
      </c>
      <c r="K863" s="6">
        <f t="shared" ref="K863" si="1449">K864</f>
        <v>185</v>
      </c>
      <c r="L863" s="6">
        <f t="shared" si="1447"/>
        <v>185</v>
      </c>
      <c r="M863" s="6">
        <f t="shared" ref="M863" si="1450">M864</f>
        <v>0</v>
      </c>
      <c r="N863" s="6">
        <f t="shared" ref="N863" si="1451">N864</f>
        <v>185</v>
      </c>
    </row>
    <row r="864" spans="1:14" ht="31.5" outlineLevel="2" x14ac:dyDescent="0.2">
      <c r="A864" s="42" t="s">
        <v>561</v>
      </c>
      <c r="B864" s="42" t="s">
        <v>563</v>
      </c>
      <c r="C864" s="55" t="s">
        <v>613</v>
      </c>
      <c r="D864" s="42" t="s">
        <v>65</v>
      </c>
      <c r="E864" s="19" t="s">
        <v>422</v>
      </c>
      <c r="F864" s="7">
        <v>185</v>
      </c>
      <c r="G864" s="7"/>
      <c r="H864" s="7">
        <f>SUM(F864:G864)</f>
        <v>185</v>
      </c>
      <c r="I864" s="7">
        <v>185</v>
      </c>
      <c r="J864" s="7"/>
      <c r="K864" s="7">
        <f>SUM(I864:J864)</f>
        <v>185</v>
      </c>
      <c r="L864" s="7">
        <v>185</v>
      </c>
      <c r="M864" s="7"/>
      <c r="N864" s="7">
        <f>SUM(L864:M864)</f>
        <v>185</v>
      </c>
    </row>
    <row r="865" spans="1:14" ht="31.5" outlineLevel="2" x14ac:dyDescent="0.2">
      <c r="A865" s="41" t="s">
        <v>561</v>
      </c>
      <c r="B865" s="41" t="s">
        <v>563</v>
      </c>
      <c r="C865" s="43" t="s">
        <v>762</v>
      </c>
      <c r="D865" s="43"/>
      <c r="E865" s="10" t="s">
        <v>712</v>
      </c>
      <c r="F865" s="97">
        <f>F866</f>
        <v>1071.2455</v>
      </c>
      <c r="G865" s="97">
        <f t="shared" ref="G865:H865" si="1452">G866</f>
        <v>0</v>
      </c>
      <c r="H865" s="97">
        <f t="shared" si="1452"/>
        <v>1071.2455</v>
      </c>
      <c r="I865" s="97">
        <f t="shared" ref="I865" si="1453">I866</f>
        <v>54.590159999999997</v>
      </c>
      <c r="J865" s="97">
        <f t="shared" ref="J865" si="1454">J866</f>
        <v>0</v>
      </c>
      <c r="K865" s="97">
        <f t="shared" ref="K865" si="1455">K866</f>
        <v>54.590159999999997</v>
      </c>
      <c r="L865" s="97"/>
      <c r="M865" s="97">
        <f t="shared" ref="M865" si="1456">M866</f>
        <v>0</v>
      </c>
      <c r="N865" s="97">
        <f t="shared" ref="N865" si="1457">N866</f>
        <v>0</v>
      </c>
    </row>
    <row r="866" spans="1:14" ht="31.5" outlineLevel="2" x14ac:dyDescent="0.2">
      <c r="A866" s="42" t="s">
        <v>561</v>
      </c>
      <c r="B866" s="42" t="s">
        <v>563</v>
      </c>
      <c r="C866" s="44" t="s">
        <v>762</v>
      </c>
      <c r="D866" s="42" t="s">
        <v>65</v>
      </c>
      <c r="E866" s="19" t="s">
        <v>422</v>
      </c>
      <c r="F866" s="96">
        <v>1071.2455</v>
      </c>
      <c r="G866" s="7"/>
      <c r="H866" s="7">
        <f>SUM(F866:G866)</f>
        <v>1071.2455</v>
      </c>
      <c r="I866" s="96">
        <v>54.590159999999997</v>
      </c>
      <c r="J866" s="7"/>
      <c r="K866" s="7">
        <f>SUM(I866:J866)</f>
        <v>54.590159999999997</v>
      </c>
      <c r="L866" s="96"/>
      <c r="M866" s="7"/>
      <c r="N866" s="7">
        <f>SUM(L866:M866)</f>
        <v>0</v>
      </c>
    </row>
    <row r="867" spans="1:14" s="59" customFormat="1" ht="38.25" customHeight="1" outlineLevel="2" x14ac:dyDescent="0.2">
      <c r="A867" s="41" t="s">
        <v>561</v>
      </c>
      <c r="B867" s="41" t="s">
        <v>563</v>
      </c>
      <c r="C867" s="41" t="s">
        <v>743</v>
      </c>
      <c r="D867" s="92"/>
      <c r="E867" s="93" t="s">
        <v>711</v>
      </c>
      <c r="F867" s="94"/>
      <c r="G867" s="94"/>
      <c r="H867" s="94"/>
      <c r="I867" s="94">
        <f t="shared" ref="I867:K867" si="1458">I870+I868</f>
        <v>5559.3015400000004</v>
      </c>
      <c r="J867" s="94">
        <f t="shared" si="1458"/>
        <v>0</v>
      </c>
      <c r="K867" s="94">
        <f t="shared" si="1458"/>
        <v>5559.3015400000004</v>
      </c>
      <c r="L867" s="94"/>
      <c r="M867" s="94">
        <f t="shared" ref="M867:N867" si="1459">M870+M868</f>
        <v>0</v>
      </c>
      <c r="N867" s="94">
        <f t="shared" si="1459"/>
        <v>0</v>
      </c>
    </row>
    <row r="868" spans="1:14" s="59" customFormat="1" ht="35.25" customHeight="1" outlineLevel="2" x14ac:dyDescent="0.2">
      <c r="A868" s="41" t="s">
        <v>561</v>
      </c>
      <c r="B868" s="41" t="s">
        <v>563</v>
      </c>
      <c r="C868" s="41" t="s">
        <v>745</v>
      </c>
      <c r="D868" s="92"/>
      <c r="E868" s="93" t="s">
        <v>889</v>
      </c>
      <c r="F868" s="94"/>
      <c r="G868" s="94"/>
      <c r="H868" s="94"/>
      <c r="I868" s="94">
        <f t="shared" ref="I868:N870" si="1460">I869</f>
        <v>1389.82538</v>
      </c>
      <c r="J868" s="94">
        <f t="shared" si="1460"/>
        <v>0</v>
      </c>
      <c r="K868" s="94">
        <f t="shared" si="1460"/>
        <v>1389.82538</v>
      </c>
      <c r="L868" s="94"/>
      <c r="M868" s="94">
        <f t="shared" si="1460"/>
        <v>0</v>
      </c>
      <c r="N868" s="94">
        <f t="shared" si="1460"/>
        <v>0</v>
      </c>
    </row>
    <row r="869" spans="1:14" ht="31.5" outlineLevel="2" x14ac:dyDescent="0.2">
      <c r="A869" s="42" t="s">
        <v>561</v>
      </c>
      <c r="B869" s="42" t="s">
        <v>563</v>
      </c>
      <c r="C869" s="55" t="s">
        <v>745</v>
      </c>
      <c r="D869" s="42" t="s">
        <v>65</v>
      </c>
      <c r="E869" s="19" t="s">
        <v>422</v>
      </c>
      <c r="F869" s="7"/>
      <c r="G869" s="7"/>
      <c r="H869" s="7"/>
      <c r="I869" s="7">
        <v>1389.82538</v>
      </c>
      <c r="J869" s="7"/>
      <c r="K869" s="7">
        <f>SUM(I869:J869)</f>
        <v>1389.82538</v>
      </c>
      <c r="L869" s="7"/>
      <c r="M869" s="7"/>
      <c r="N869" s="7">
        <f>SUM(L869:M869)</f>
        <v>0</v>
      </c>
    </row>
    <row r="870" spans="1:14" s="59" customFormat="1" ht="35.25" customHeight="1" outlineLevel="2" x14ac:dyDescent="0.2">
      <c r="A870" s="41" t="s">
        <v>561</v>
      </c>
      <c r="B870" s="41" t="s">
        <v>563</v>
      </c>
      <c r="C870" s="41" t="s">
        <v>745</v>
      </c>
      <c r="D870" s="92"/>
      <c r="E870" s="93" t="s">
        <v>890</v>
      </c>
      <c r="F870" s="94"/>
      <c r="G870" s="94"/>
      <c r="H870" s="94"/>
      <c r="I870" s="94">
        <f t="shared" si="1460"/>
        <v>4169.4761600000002</v>
      </c>
      <c r="J870" s="94">
        <f t="shared" si="1460"/>
        <v>0</v>
      </c>
      <c r="K870" s="94">
        <f t="shared" si="1460"/>
        <v>4169.4761600000002</v>
      </c>
      <c r="L870" s="94"/>
      <c r="M870" s="94">
        <f t="shared" si="1460"/>
        <v>0</v>
      </c>
      <c r="N870" s="94">
        <f t="shared" si="1460"/>
        <v>0</v>
      </c>
    </row>
    <row r="871" spans="1:14" ht="31.5" customHeight="1" outlineLevel="2" x14ac:dyDescent="0.2">
      <c r="A871" s="42" t="s">
        <v>561</v>
      </c>
      <c r="B871" s="42" t="s">
        <v>563</v>
      </c>
      <c r="C871" s="55" t="s">
        <v>745</v>
      </c>
      <c r="D871" s="42" t="s">
        <v>65</v>
      </c>
      <c r="E871" s="19" t="s">
        <v>422</v>
      </c>
      <c r="F871" s="7"/>
      <c r="G871" s="7"/>
      <c r="H871" s="7"/>
      <c r="I871" s="7">
        <v>4169.4761600000002</v>
      </c>
      <c r="J871" s="7"/>
      <c r="K871" s="7">
        <f>SUM(I871:J871)</f>
        <v>4169.4761600000002</v>
      </c>
      <c r="L871" s="7"/>
      <c r="M871" s="7"/>
      <c r="N871" s="7">
        <f>SUM(L871:M871)</f>
        <v>0</v>
      </c>
    </row>
    <row r="872" spans="1:14" ht="31.5" outlineLevel="3" x14ac:dyDescent="0.2">
      <c r="A872" s="43" t="s">
        <v>561</v>
      </c>
      <c r="B872" s="43" t="s">
        <v>563</v>
      </c>
      <c r="C872" s="43" t="s">
        <v>348</v>
      </c>
      <c r="D872" s="43"/>
      <c r="E872" s="10" t="s">
        <v>349</v>
      </c>
      <c r="F872" s="6">
        <f t="shared" ref="F872:N872" si="1461">F873</f>
        <v>46644.58</v>
      </c>
      <c r="G872" s="6">
        <f t="shared" si="1461"/>
        <v>0</v>
      </c>
      <c r="H872" s="6">
        <f t="shared" si="1461"/>
        <v>46644.58</v>
      </c>
      <c r="I872" s="6">
        <f t="shared" si="1461"/>
        <v>42900</v>
      </c>
      <c r="J872" s="6">
        <f t="shared" si="1461"/>
        <v>0</v>
      </c>
      <c r="K872" s="6">
        <f t="shared" si="1461"/>
        <v>42900</v>
      </c>
      <c r="L872" s="6">
        <f t="shared" si="1461"/>
        <v>42900</v>
      </c>
      <c r="M872" s="6">
        <f t="shared" si="1461"/>
        <v>0</v>
      </c>
      <c r="N872" s="6">
        <f t="shared" si="1461"/>
        <v>42900</v>
      </c>
    </row>
    <row r="873" spans="1:14" ht="21.75" customHeight="1" outlineLevel="4" x14ac:dyDescent="0.2">
      <c r="A873" s="43" t="s">
        <v>561</v>
      </c>
      <c r="B873" s="43" t="s">
        <v>563</v>
      </c>
      <c r="C873" s="43" t="s">
        <v>350</v>
      </c>
      <c r="D873" s="43"/>
      <c r="E873" s="10" t="s">
        <v>565</v>
      </c>
      <c r="F873" s="6">
        <f>F879+F881+F874+F877</f>
        <v>46644.58</v>
      </c>
      <c r="G873" s="6">
        <f t="shared" ref="G873:H873" si="1462">G879+G881+G874+G877</f>
        <v>0</v>
      </c>
      <c r="H873" s="6">
        <f t="shared" si="1462"/>
        <v>46644.58</v>
      </c>
      <c r="I873" s="6">
        <f t="shared" ref="I873:L873" si="1463">I879+I881+I874+I877</f>
        <v>42900</v>
      </c>
      <c r="J873" s="6">
        <f t="shared" ref="J873" si="1464">J879+J881+J874+J877</f>
        <v>0</v>
      </c>
      <c r="K873" s="6">
        <f t="shared" ref="K873" si="1465">K879+K881+K874+K877</f>
        <v>42900</v>
      </c>
      <c r="L873" s="6">
        <f t="shared" si="1463"/>
        <v>42900</v>
      </c>
      <c r="M873" s="6">
        <f t="shared" ref="M873" si="1466">M879+M881+M874+M877</f>
        <v>0</v>
      </c>
      <c r="N873" s="6">
        <f t="shared" ref="N873" si="1467">N879+N881+N874+N877</f>
        <v>42900</v>
      </c>
    </row>
    <row r="874" spans="1:14" ht="31.5" outlineLevel="2" x14ac:dyDescent="0.2">
      <c r="A874" s="41" t="s">
        <v>561</v>
      </c>
      <c r="B874" s="41" t="s">
        <v>563</v>
      </c>
      <c r="C874" s="163" t="s">
        <v>759</v>
      </c>
      <c r="D874" s="163"/>
      <c r="E874" s="164" t="s">
        <v>723</v>
      </c>
      <c r="F874" s="6">
        <f>F876+F875</f>
        <v>3.08</v>
      </c>
      <c r="G874" s="6">
        <f t="shared" ref="G874:N874" si="1468">G876+G875</f>
        <v>0</v>
      </c>
      <c r="H874" s="6">
        <f t="shared" si="1468"/>
        <v>3.08</v>
      </c>
      <c r="I874" s="6">
        <f t="shared" si="1468"/>
        <v>0</v>
      </c>
      <c r="J874" s="6">
        <f t="shared" si="1468"/>
        <v>0</v>
      </c>
      <c r="K874" s="6">
        <f t="shared" si="1468"/>
        <v>0</v>
      </c>
      <c r="L874" s="6">
        <f t="shared" si="1468"/>
        <v>0</v>
      </c>
      <c r="M874" s="6">
        <f t="shared" si="1468"/>
        <v>0</v>
      </c>
      <c r="N874" s="6">
        <f t="shared" si="1468"/>
        <v>0</v>
      </c>
    </row>
    <row r="875" spans="1:14" ht="15.75" outlineLevel="2" x14ac:dyDescent="0.2">
      <c r="A875" s="42" t="s">
        <v>561</v>
      </c>
      <c r="B875" s="42" t="s">
        <v>563</v>
      </c>
      <c r="C875" s="44" t="s">
        <v>759</v>
      </c>
      <c r="D875" s="165" t="s">
        <v>7</v>
      </c>
      <c r="E875" s="11" t="s">
        <v>8</v>
      </c>
      <c r="F875" s="7"/>
      <c r="G875" s="162">
        <v>3.08</v>
      </c>
      <c r="H875" s="161">
        <f>SUM(F875:G875)</f>
        <v>3.08</v>
      </c>
      <c r="I875" s="7"/>
      <c r="J875" s="7"/>
      <c r="K875" s="7"/>
      <c r="L875" s="7"/>
      <c r="M875" s="7"/>
      <c r="N875" s="7"/>
    </row>
    <row r="876" spans="1:14" ht="31.5" hidden="1" outlineLevel="2" x14ac:dyDescent="0.2">
      <c r="A876" s="42" t="s">
        <v>561</v>
      </c>
      <c r="B876" s="42" t="s">
        <v>563</v>
      </c>
      <c r="C876" s="44" t="s">
        <v>759</v>
      </c>
      <c r="D876" s="165" t="s">
        <v>65</v>
      </c>
      <c r="E876" s="11" t="s">
        <v>66</v>
      </c>
      <c r="F876" s="7">
        <v>3.08</v>
      </c>
      <c r="G876" s="161">
        <v>-3.08</v>
      </c>
      <c r="H876" s="161">
        <f>SUM(F876:G876)</f>
        <v>0</v>
      </c>
      <c r="I876" s="7"/>
      <c r="J876" s="17"/>
      <c r="K876" s="17">
        <f>SUM(I876:J876)</f>
        <v>0</v>
      </c>
      <c r="L876" s="7"/>
      <c r="M876" s="17"/>
      <c r="N876" s="17">
        <f>SUM(L876:M876)</f>
        <v>0</v>
      </c>
    </row>
    <row r="877" spans="1:14" ht="31.5" outlineLevel="2" x14ac:dyDescent="0.2">
      <c r="A877" s="41" t="s">
        <v>561</v>
      </c>
      <c r="B877" s="41" t="s">
        <v>563</v>
      </c>
      <c r="C877" s="43" t="s">
        <v>759</v>
      </c>
      <c r="D877" s="43"/>
      <c r="E877" s="10" t="s">
        <v>746</v>
      </c>
      <c r="F877" s="6">
        <f t="shared" ref="F877:N877" si="1469">F878</f>
        <v>3741.5</v>
      </c>
      <c r="G877" s="6">
        <f t="shared" si="1469"/>
        <v>0</v>
      </c>
      <c r="H877" s="6">
        <f t="shared" si="1469"/>
        <v>3741.5</v>
      </c>
      <c r="I877" s="6"/>
      <c r="J877" s="6">
        <f t="shared" si="1469"/>
        <v>0</v>
      </c>
      <c r="K877" s="6">
        <f t="shared" si="1469"/>
        <v>0</v>
      </c>
      <c r="L877" s="6"/>
      <c r="M877" s="6">
        <f t="shared" si="1469"/>
        <v>0</v>
      </c>
      <c r="N877" s="6">
        <f t="shared" si="1469"/>
        <v>0</v>
      </c>
    </row>
    <row r="878" spans="1:14" ht="22.5" customHeight="1" outlineLevel="2" x14ac:dyDescent="0.2">
      <c r="A878" s="42" t="s">
        <v>561</v>
      </c>
      <c r="B878" s="42" t="s">
        <v>563</v>
      </c>
      <c r="C878" s="44" t="s">
        <v>759</v>
      </c>
      <c r="D878" s="165" t="s">
        <v>7</v>
      </c>
      <c r="E878" s="11" t="s">
        <v>8</v>
      </c>
      <c r="F878" s="7">
        <v>3741.5</v>
      </c>
      <c r="G878" s="7"/>
      <c r="H878" s="7">
        <f>SUM(F878:G878)</f>
        <v>3741.5</v>
      </c>
      <c r="I878" s="7"/>
      <c r="J878" s="7"/>
      <c r="K878" s="7">
        <f>SUM(I878:J878)</f>
        <v>0</v>
      </c>
      <c r="L878" s="7"/>
      <c r="M878" s="7"/>
      <c r="N878" s="7">
        <f>SUM(L878:M878)</f>
        <v>0</v>
      </c>
    </row>
    <row r="879" spans="1:14" ht="31.5" outlineLevel="5" x14ac:dyDescent="0.2">
      <c r="A879" s="43" t="s">
        <v>561</v>
      </c>
      <c r="B879" s="43" t="s">
        <v>563</v>
      </c>
      <c r="C879" s="43" t="s">
        <v>351</v>
      </c>
      <c r="D879" s="43"/>
      <c r="E879" s="10" t="s">
        <v>410</v>
      </c>
      <c r="F879" s="6">
        <f t="shared" ref="F879:N879" si="1470">F880</f>
        <v>12900</v>
      </c>
      <c r="G879" s="6">
        <f t="shared" si="1470"/>
        <v>0</v>
      </c>
      <c r="H879" s="6">
        <f t="shared" si="1470"/>
        <v>12900</v>
      </c>
      <c r="I879" s="6">
        <f t="shared" si="1470"/>
        <v>12900</v>
      </c>
      <c r="J879" s="6">
        <f t="shared" si="1470"/>
        <v>0</v>
      </c>
      <c r="K879" s="6">
        <f t="shared" si="1470"/>
        <v>12900</v>
      </c>
      <c r="L879" s="6">
        <f t="shared" si="1470"/>
        <v>12900</v>
      </c>
      <c r="M879" s="6">
        <f t="shared" si="1470"/>
        <v>0</v>
      </c>
      <c r="N879" s="6">
        <f t="shared" si="1470"/>
        <v>12900</v>
      </c>
    </row>
    <row r="880" spans="1:14" ht="31.5" outlineLevel="7" x14ac:dyDescent="0.2">
      <c r="A880" s="44" t="s">
        <v>561</v>
      </c>
      <c r="B880" s="44" t="s">
        <v>563</v>
      </c>
      <c r="C880" s="44" t="s">
        <v>351</v>
      </c>
      <c r="D880" s="44" t="s">
        <v>65</v>
      </c>
      <c r="E880" s="11" t="s">
        <v>66</v>
      </c>
      <c r="F880" s="7">
        <v>12900</v>
      </c>
      <c r="G880" s="7"/>
      <c r="H880" s="7">
        <f>SUM(F880:G880)</f>
        <v>12900</v>
      </c>
      <c r="I880" s="7">
        <v>12900</v>
      </c>
      <c r="J880" s="7"/>
      <c r="K880" s="7">
        <f>SUM(I880:J880)</f>
        <v>12900</v>
      </c>
      <c r="L880" s="7">
        <v>12900</v>
      </c>
      <c r="M880" s="7"/>
      <c r="N880" s="7">
        <f>SUM(L880:M880)</f>
        <v>12900</v>
      </c>
    </row>
    <row r="881" spans="1:14" ht="31.5" outlineLevel="5" x14ac:dyDescent="0.2">
      <c r="A881" s="43" t="s">
        <v>561</v>
      </c>
      <c r="B881" s="43" t="s">
        <v>563</v>
      </c>
      <c r="C881" s="43" t="s">
        <v>351</v>
      </c>
      <c r="D881" s="43"/>
      <c r="E881" s="10" t="s">
        <v>416</v>
      </c>
      <c r="F881" s="6">
        <f t="shared" ref="F881:N881" si="1471">F882</f>
        <v>30000</v>
      </c>
      <c r="G881" s="6">
        <f t="shared" si="1471"/>
        <v>0</v>
      </c>
      <c r="H881" s="6">
        <f t="shared" si="1471"/>
        <v>30000</v>
      </c>
      <c r="I881" s="6">
        <f t="shared" si="1471"/>
        <v>30000</v>
      </c>
      <c r="J881" s="6">
        <f t="shared" si="1471"/>
        <v>0</v>
      </c>
      <c r="K881" s="6">
        <f t="shared" si="1471"/>
        <v>30000</v>
      </c>
      <c r="L881" s="6">
        <f t="shared" si="1471"/>
        <v>30000</v>
      </c>
      <c r="M881" s="6">
        <f t="shared" si="1471"/>
        <v>0</v>
      </c>
      <c r="N881" s="6">
        <f t="shared" si="1471"/>
        <v>30000</v>
      </c>
    </row>
    <row r="882" spans="1:14" ht="31.5" outlineLevel="7" x14ac:dyDescent="0.2">
      <c r="A882" s="44" t="s">
        <v>561</v>
      </c>
      <c r="B882" s="44" t="s">
        <v>563</v>
      </c>
      <c r="C882" s="44" t="s">
        <v>351</v>
      </c>
      <c r="D882" s="44" t="s">
        <v>65</v>
      </c>
      <c r="E882" s="11" t="s">
        <v>66</v>
      </c>
      <c r="F882" s="7">
        <v>30000</v>
      </c>
      <c r="G882" s="7"/>
      <c r="H882" s="7">
        <f>SUM(F882:G882)</f>
        <v>30000</v>
      </c>
      <c r="I882" s="7">
        <v>30000</v>
      </c>
      <c r="J882" s="7"/>
      <c r="K882" s="7">
        <f>SUM(I882:J882)</f>
        <v>30000</v>
      </c>
      <c r="L882" s="7">
        <v>30000</v>
      </c>
      <c r="M882" s="7"/>
      <c r="N882" s="7">
        <f>SUM(L882:M882)</f>
        <v>30000</v>
      </c>
    </row>
    <row r="883" spans="1:14" ht="31.5" outlineLevel="3" x14ac:dyDescent="0.2">
      <c r="A883" s="43" t="s">
        <v>561</v>
      </c>
      <c r="B883" s="43" t="s">
        <v>563</v>
      </c>
      <c r="C883" s="43" t="s">
        <v>336</v>
      </c>
      <c r="D883" s="43"/>
      <c r="E883" s="10" t="s">
        <v>337</v>
      </c>
      <c r="F883" s="6">
        <f t="shared" ref="F883:N883" si="1472">F884</f>
        <v>127743.20000000001</v>
      </c>
      <c r="G883" s="6">
        <f t="shared" si="1472"/>
        <v>0</v>
      </c>
      <c r="H883" s="6">
        <f t="shared" si="1472"/>
        <v>127743.20000000001</v>
      </c>
      <c r="I883" s="6">
        <f t="shared" si="1472"/>
        <v>127908.20000000001</v>
      </c>
      <c r="J883" s="6">
        <f t="shared" si="1472"/>
        <v>0</v>
      </c>
      <c r="K883" s="6">
        <f t="shared" si="1472"/>
        <v>127908.20000000001</v>
      </c>
      <c r="L883" s="6">
        <f>L884</f>
        <v>127743.20000000001</v>
      </c>
      <c r="M883" s="6">
        <f t="shared" si="1472"/>
        <v>0</v>
      </c>
      <c r="N883" s="6">
        <f t="shared" si="1472"/>
        <v>127743.20000000001</v>
      </c>
    </row>
    <row r="884" spans="1:14" ht="31.5" outlineLevel="4" x14ac:dyDescent="0.2">
      <c r="A884" s="43" t="s">
        <v>561</v>
      </c>
      <c r="B884" s="43" t="s">
        <v>563</v>
      </c>
      <c r="C884" s="43" t="s">
        <v>338</v>
      </c>
      <c r="D884" s="43"/>
      <c r="E884" s="10" t="s">
        <v>35</v>
      </c>
      <c r="F884" s="6">
        <f>F885+F887+F889+F891+F893+F895</f>
        <v>127743.20000000001</v>
      </c>
      <c r="G884" s="6">
        <f t="shared" ref="G884:H884" si="1473">G885+G887+G889+G891+G893+G895</f>
        <v>0</v>
      </c>
      <c r="H884" s="6">
        <f t="shared" si="1473"/>
        <v>127743.20000000001</v>
      </c>
      <c r="I884" s="6">
        <f t="shared" ref="I884:L884" si="1474">I885+I887+I889+I891+I893+I895</f>
        <v>127908.20000000001</v>
      </c>
      <c r="J884" s="6">
        <f t="shared" ref="J884" si="1475">J885+J887+J889+J891+J893+J895</f>
        <v>0</v>
      </c>
      <c r="K884" s="6">
        <f t="shared" ref="K884" si="1476">K885+K887+K889+K891+K893+K895</f>
        <v>127908.20000000001</v>
      </c>
      <c r="L884" s="6">
        <f t="shared" si="1474"/>
        <v>127743.20000000001</v>
      </c>
      <c r="M884" s="6">
        <f t="shared" ref="M884" si="1477">M885+M887+M889+M891+M893+M895</f>
        <v>0</v>
      </c>
      <c r="N884" s="6">
        <f t="shared" ref="N884" si="1478">N885+N887+N889+N891+N893+N895</f>
        <v>127743.20000000001</v>
      </c>
    </row>
    <row r="885" spans="1:14" ht="15.75" outlineLevel="5" x14ac:dyDescent="0.2">
      <c r="A885" s="43" t="s">
        <v>561</v>
      </c>
      <c r="B885" s="43" t="s">
        <v>563</v>
      </c>
      <c r="C885" s="43" t="s">
        <v>352</v>
      </c>
      <c r="D885" s="43"/>
      <c r="E885" s="10" t="s">
        <v>353</v>
      </c>
      <c r="F885" s="6">
        <f t="shared" ref="F885:N885" si="1479">F886</f>
        <v>49305.4</v>
      </c>
      <c r="G885" s="6">
        <f t="shared" si="1479"/>
        <v>0</v>
      </c>
      <c r="H885" s="6">
        <f t="shared" si="1479"/>
        <v>49305.4</v>
      </c>
      <c r="I885" s="6">
        <f t="shared" si="1479"/>
        <v>49305.4</v>
      </c>
      <c r="J885" s="6">
        <f t="shared" si="1479"/>
        <v>0</v>
      </c>
      <c r="K885" s="6">
        <f t="shared" si="1479"/>
        <v>49305.4</v>
      </c>
      <c r="L885" s="6">
        <f>L886</f>
        <v>49305.4</v>
      </c>
      <c r="M885" s="6">
        <f t="shared" si="1479"/>
        <v>0</v>
      </c>
      <c r="N885" s="6">
        <f t="shared" si="1479"/>
        <v>49305.4</v>
      </c>
    </row>
    <row r="886" spans="1:14" ht="31.5" outlineLevel="7" x14ac:dyDescent="0.2">
      <c r="A886" s="44" t="s">
        <v>561</v>
      </c>
      <c r="B886" s="44" t="s">
        <v>563</v>
      </c>
      <c r="C886" s="44" t="s">
        <v>352</v>
      </c>
      <c r="D886" s="44" t="s">
        <v>65</v>
      </c>
      <c r="E886" s="11" t="s">
        <v>66</v>
      </c>
      <c r="F886" s="7">
        <v>49305.4</v>
      </c>
      <c r="G886" s="7"/>
      <c r="H886" s="7">
        <f>SUM(F886:G886)</f>
        <v>49305.4</v>
      </c>
      <c r="I886" s="7">
        <v>49305.4</v>
      </c>
      <c r="J886" s="7"/>
      <c r="K886" s="7">
        <f>SUM(I886:J886)</f>
        <v>49305.4</v>
      </c>
      <c r="L886" s="7">
        <v>49305.4</v>
      </c>
      <c r="M886" s="7"/>
      <c r="N886" s="7">
        <f>SUM(L886:M886)</f>
        <v>49305.4</v>
      </c>
    </row>
    <row r="887" spans="1:14" ht="15.75" outlineLevel="5" x14ac:dyDescent="0.2">
      <c r="A887" s="43" t="s">
        <v>561</v>
      </c>
      <c r="B887" s="43" t="s">
        <v>563</v>
      </c>
      <c r="C887" s="43" t="s">
        <v>354</v>
      </c>
      <c r="D887" s="43"/>
      <c r="E887" s="10" t="s">
        <v>355</v>
      </c>
      <c r="F887" s="6">
        <f t="shared" ref="F887:N887" si="1480">F888</f>
        <v>29655.4</v>
      </c>
      <c r="G887" s="6">
        <f t="shared" si="1480"/>
        <v>0</v>
      </c>
      <c r="H887" s="6">
        <f t="shared" si="1480"/>
        <v>29655.4</v>
      </c>
      <c r="I887" s="6">
        <f t="shared" si="1480"/>
        <v>29655.4</v>
      </c>
      <c r="J887" s="6">
        <f t="shared" si="1480"/>
        <v>0</v>
      </c>
      <c r="K887" s="6">
        <f t="shared" si="1480"/>
        <v>29655.4</v>
      </c>
      <c r="L887" s="6">
        <f t="shared" si="1480"/>
        <v>29655.4</v>
      </c>
      <c r="M887" s="6">
        <f t="shared" si="1480"/>
        <v>0</v>
      </c>
      <c r="N887" s="6">
        <f t="shared" si="1480"/>
        <v>29655.4</v>
      </c>
    </row>
    <row r="888" spans="1:14" ht="31.5" outlineLevel="7" x14ac:dyDescent="0.2">
      <c r="A888" s="44" t="s">
        <v>561</v>
      </c>
      <c r="B888" s="44" t="s">
        <v>563</v>
      </c>
      <c r="C888" s="44" t="s">
        <v>354</v>
      </c>
      <c r="D888" s="44" t="s">
        <v>65</v>
      </c>
      <c r="E888" s="11" t="s">
        <v>66</v>
      </c>
      <c r="F888" s="17">
        <v>29655.4</v>
      </c>
      <c r="G888" s="7"/>
      <c r="H888" s="7">
        <f>SUM(F888:G888)</f>
        <v>29655.4</v>
      </c>
      <c r="I888" s="17">
        <v>29655.4</v>
      </c>
      <c r="J888" s="7"/>
      <c r="K888" s="7">
        <f>SUM(I888:J888)</f>
        <v>29655.4</v>
      </c>
      <c r="L888" s="17">
        <v>29655.4</v>
      </c>
      <c r="M888" s="7"/>
      <c r="N888" s="7">
        <f>SUM(L888:M888)</f>
        <v>29655.4</v>
      </c>
    </row>
    <row r="889" spans="1:14" ht="31.5" outlineLevel="5" x14ac:dyDescent="0.2">
      <c r="A889" s="43" t="s">
        <v>561</v>
      </c>
      <c r="B889" s="43" t="s">
        <v>563</v>
      </c>
      <c r="C889" s="43" t="s">
        <v>356</v>
      </c>
      <c r="D889" s="43"/>
      <c r="E889" s="10" t="s">
        <v>357</v>
      </c>
      <c r="F889" s="6">
        <f t="shared" ref="F889:N889" si="1481">F890</f>
        <v>48347.4</v>
      </c>
      <c r="G889" s="6">
        <f t="shared" si="1481"/>
        <v>0</v>
      </c>
      <c r="H889" s="6">
        <f t="shared" si="1481"/>
        <v>48347.4</v>
      </c>
      <c r="I889" s="6">
        <f t="shared" si="1481"/>
        <v>48347.4</v>
      </c>
      <c r="J889" s="6">
        <f t="shared" si="1481"/>
        <v>0</v>
      </c>
      <c r="K889" s="6">
        <f t="shared" si="1481"/>
        <v>48347.4</v>
      </c>
      <c r="L889" s="6">
        <f t="shared" si="1481"/>
        <v>48347.4</v>
      </c>
      <c r="M889" s="6">
        <f t="shared" si="1481"/>
        <v>0</v>
      </c>
      <c r="N889" s="6">
        <f t="shared" si="1481"/>
        <v>48347.4</v>
      </c>
    </row>
    <row r="890" spans="1:14" ht="31.5" outlineLevel="7" x14ac:dyDescent="0.2">
      <c r="A890" s="44" t="s">
        <v>561</v>
      </c>
      <c r="B890" s="44" t="s">
        <v>563</v>
      </c>
      <c r="C890" s="44" t="s">
        <v>356</v>
      </c>
      <c r="D890" s="44" t="s">
        <v>65</v>
      </c>
      <c r="E890" s="11" t="s">
        <v>66</v>
      </c>
      <c r="F890" s="7">
        <v>48347.4</v>
      </c>
      <c r="G890" s="7"/>
      <c r="H890" s="7">
        <f>SUM(F890:G890)</f>
        <v>48347.4</v>
      </c>
      <c r="I890" s="7">
        <v>48347.4</v>
      </c>
      <c r="J890" s="7"/>
      <c r="K890" s="7">
        <f>SUM(I890:J890)</f>
        <v>48347.4</v>
      </c>
      <c r="L890" s="7">
        <v>48347.4</v>
      </c>
      <c r="M890" s="7"/>
      <c r="N890" s="7">
        <f>SUM(L890:M890)</f>
        <v>48347.4</v>
      </c>
    </row>
    <row r="891" spans="1:14" ht="31.5" outlineLevel="5" x14ac:dyDescent="0.2">
      <c r="A891" s="43" t="s">
        <v>561</v>
      </c>
      <c r="B891" s="43" t="s">
        <v>563</v>
      </c>
      <c r="C891" s="43" t="s">
        <v>358</v>
      </c>
      <c r="D891" s="43"/>
      <c r="E891" s="10" t="s">
        <v>359</v>
      </c>
      <c r="F891" s="6">
        <f t="shared" ref="F891:N891" si="1482">F892</f>
        <v>50</v>
      </c>
      <c r="G891" s="6">
        <f t="shared" si="1482"/>
        <v>0</v>
      </c>
      <c r="H891" s="6">
        <f t="shared" si="1482"/>
        <v>50</v>
      </c>
      <c r="I891" s="6">
        <f t="shared" si="1482"/>
        <v>50</v>
      </c>
      <c r="J891" s="6">
        <f t="shared" si="1482"/>
        <v>0</v>
      </c>
      <c r="K891" s="6">
        <f t="shared" si="1482"/>
        <v>50</v>
      </c>
      <c r="L891" s="6">
        <f t="shared" si="1482"/>
        <v>50</v>
      </c>
      <c r="M891" s="6">
        <f t="shared" si="1482"/>
        <v>0</v>
      </c>
      <c r="N891" s="6">
        <f t="shared" si="1482"/>
        <v>50</v>
      </c>
    </row>
    <row r="892" spans="1:14" ht="31.5" outlineLevel="7" x14ac:dyDescent="0.2">
      <c r="A892" s="44" t="s">
        <v>561</v>
      </c>
      <c r="B892" s="44" t="s">
        <v>563</v>
      </c>
      <c r="C892" s="44" t="s">
        <v>358</v>
      </c>
      <c r="D892" s="44" t="s">
        <v>65</v>
      </c>
      <c r="E892" s="11" t="s">
        <v>66</v>
      </c>
      <c r="F892" s="7">
        <v>50</v>
      </c>
      <c r="G892" s="7"/>
      <c r="H892" s="7">
        <f>SUM(F892:G892)</f>
        <v>50</v>
      </c>
      <c r="I892" s="7">
        <v>50</v>
      </c>
      <c r="J892" s="7"/>
      <c r="K892" s="7">
        <f>SUM(I892:J892)</f>
        <v>50</v>
      </c>
      <c r="L892" s="7">
        <v>50</v>
      </c>
      <c r="M892" s="7"/>
      <c r="N892" s="7">
        <f>SUM(L892:M892)</f>
        <v>50</v>
      </c>
    </row>
    <row r="893" spans="1:14" ht="31.5" outlineLevel="5" x14ac:dyDescent="0.2">
      <c r="A893" s="43" t="s">
        <v>561</v>
      </c>
      <c r="B893" s="43" t="s">
        <v>563</v>
      </c>
      <c r="C893" s="43" t="s">
        <v>360</v>
      </c>
      <c r="D893" s="43"/>
      <c r="E893" s="10" t="s">
        <v>361</v>
      </c>
      <c r="F893" s="6">
        <f t="shared" ref="F893:N893" si="1483">F894</f>
        <v>385</v>
      </c>
      <c r="G893" s="6">
        <f t="shared" si="1483"/>
        <v>0</v>
      </c>
      <c r="H893" s="6">
        <f t="shared" si="1483"/>
        <v>385</v>
      </c>
      <c r="I893" s="6">
        <f t="shared" si="1483"/>
        <v>385</v>
      </c>
      <c r="J893" s="6">
        <f t="shared" si="1483"/>
        <v>0</v>
      </c>
      <c r="K893" s="6">
        <f t="shared" si="1483"/>
        <v>385</v>
      </c>
      <c r="L893" s="6">
        <f t="shared" si="1483"/>
        <v>385</v>
      </c>
      <c r="M893" s="6">
        <f t="shared" si="1483"/>
        <v>0</v>
      </c>
      <c r="N893" s="6">
        <f t="shared" si="1483"/>
        <v>385</v>
      </c>
    </row>
    <row r="894" spans="1:14" ht="31.5" outlineLevel="7" x14ac:dyDescent="0.2">
      <c r="A894" s="44" t="s">
        <v>561</v>
      </c>
      <c r="B894" s="44" t="s">
        <v>563</v>
      </c>
      <c r="C894" s="44" t="s">
        <v>360</v>
      </c>
      <c r="D894" s="44" t="s">
        <v>65</v>
      </c>
      <c r="E894" s="11" t="s">
        <v>66</v>
      </c>
      <c r="F894" s="7">
        <v>385</v>
      </c>
      <c r="G894" s="7"/>
      <c r="H894" s="7">
        <f>SUM(F894:G894)</f>
        <v>385</v>
      </c>
      <c r="I894" s="7">
        <v>385</v>
      </c>
      <c r="J894" s="7"/>
      <c r="K894" s="7">
        <f>SUM(I894:J894)</f>
        <v>385</v>
      </c>
      <c r="L894" s="7">
        <v>385</v>
      </c>
      <c r="M894" s="7"/>
      <c r="N894" s="7">
        <f>SUM(L894:M894)</f>
        <v>385</v>
      </c>
    </row>
    <row r="895" spans="1:14" ht="31.5" outlineLevel="7" x14ac:dyDescent="0.2">
      <c r="A895" s="41" t="s">
        <v>561</v>
      </c>
      <c r="B895" s="41" t="s">
        <v>563</v>
      </c>
      <c r="C895" s="41" t="s">
        <v>633</v>
      </c>
      <c r="D895" s="41"/>
      <c r="E895" s="21" t="s">
        <v>634</v>
      </c>
      <c r="F895" s="6"/>
      <c r="G895" s="6"/>
      <c r="H895" s="6"/>
      <c r="I895" s="6">
        <f t="shared" ref="I895:N895" si="1484">I896</f>
        <v>165</v>
      </c>
      <c r="J895" s="6">
        <f t="shared" si="1484"/>
        <v>0</v>
      </c>
      <c r="K895" s="6">
        <f t="shared" si="1484"/>
        <v>165</v>
      </c>
      <c r="L895" s="6"/>
      <c r="M895" s="6">
        <f t="shared" si="1484"/>
        <v>0</v>
      </c>
      <c r="N895" s="6">
        <f t="shared" si="1484"/>
        <v>0</v>
      </c>
    </row>
    <row r="896" spans="1:14" ht="31.5" outlineLevel="7" x14ac:dyDescent="0.2">
      <c r="A896" s="42" t="s">
        <v>561</v>
      </c>
      <c r="B896" s="42" t="s">
        <v>563</v>
      </c>
      <c r="C896" s="42" t="s">
        <v>633</v>
      </c>
      <c r="D896" s="42" t="s">
        <v>65</v>
      </c>
      <c r="E896" s="22" t="s">
        <v>66</v>
      </c>
      <c r="F896" s="7"/>
      <c r="G896" s="7"/>
      <c r="H896" s="7"/>
      <c r="I896" s="7">
        <v>165</v>
      </c>
      <c r="J896" s="7"/>
      <c r="K896" s="7">
        <f>SUM(I896:J896)</f>
        <v>165</v>
      </c>
      <c r="L896" s="7"/>
      <c r="M896" s="7"/>
      <c r="N896" s="7">
        <f>SUM(L896:M896)</f>
        <v>0</v>
      </c>
    </row>
    <row r="897" spans="1:14" ht="15.75" outlineLevel="1" x14ac:dyDescent="0.2">
      <c r="A897" s="43" t="s">
        <v>561</v>
      </c>
      <c r="B897" s="43" t="s">
        <v>534</v>
      </c>
      <c r="C897" s="43"/>
      <c r="D897" s="43"/>
      <c r="E897" s="10" t="s">
        <v>535</v>
      </c>
      <c r="F897" s="6">
        <f>F898+F914</f>
        <v>26954.699999999997</v>
      </c>
      <c r="G897" s="6">
        <f t="shared" ref="G897:H897" si="1485">G898+G914</f>
        <v>0</v>
      </c>
      <c r="H897" s="6">
        <f t="shared" si="1485"/>
        <v>26954.699999999997</v>
      </c>
      <c r="I897" s="6">
        <f>I898+I914</f>
        <v>27271.4</v>
      </c>
      <c r="J897" s="6">
        <f t="shared" ref="J897" si="1486">J898+J914</f>
        <v>0</v>
      </c>
      <c r="K897" s="6">
        <f t="shared" ref="K897" si="1487">K898+K914</f>
        <v>27271.4</v>
      </c>
      <c r="L897" s="6">
        <f>L898+L914</f>
        <v>28669.199999999997</v>
      </c>
      <c r="M897" s="6">
        <f t="shared" ref="M897" si="1488">M898+M914</f>
        <v>0</v>
      </c>
      <c r="N897" s="6">
        <f t="shared" ref="N897" si="1489">N898+N914</f>
        <v>28669.199999999997</v>
      </c>
    </row>
    <row r="898" spans="1:14" ht="31.5" outlineLevel="2" x14ac:dyDescent="0.2">
      <c r="A898" s="43" t="s">
        <v>561</v>
      </c>
      <c r="B898" s="43" t="s">
        <v>534</v>
      </c>
      <c r="C898" s="43" t="s">
        <v>157</v>
      </c>
      <c r="D898" s="43"/>
      <c r="E898" s="10" t="s">
        <v>158</v>
      </c>
      <c r="F898" s="6">
        <f>F899+F906</f>
        <v>25468.699999999997</v>
      </c>
      <c r="G898" s="6">
        <f t="shared" ref="G898:H898" si="1490">G899+G906</f>
        <v>0</v>
      </c>
      <c r="H898" s="6">
        <f t="shared" si="1490"/>
        <v>25468.699999999997</v>
      </c>
      <c r="I898" s="6">
        <f>I899+I906</f>
        <v>25785.4</v>
      </c>
      <c r="J898" s="6">
        <f t="shared" ref="J898" si="1491">J899+J906</f>
        <v>0</v>
      </c>
      <c r="K898" s="6">
        <f t="shared" ref="K898" si="1492">K899+K906</f>
        <v>25785.4</v>
      </c>
      <c r="L898" s="6">
        <f>L899+L906</f>
        <v>27183.199999999997</v>
      </c>
      <c r="M898" s="6">
        <f t="shared" ref="M898" si="1493">M899+M906</f>
        <v>0</v>
      </c>
      <c r="N898" s="6">
        <f t="shared" ref="N898" si="1494">N899+N906</f>
        <v>27183.199999999997</v>
      </c>
    </row>
    <row r="899" spans="1:14" ht="15.75" outlineLevel="3" x14ac:dyDescent="0.2">
      <c r="A899" s="43" t="s">
        <v>561</v>
      </c>
      <c r="B899" s="43" t="s">
        <v>534</v>
      </c>
      <c r="C899" s="43" t="s">
        <v>231</v>
      </c>
      <c r="D899" s="43"/>
      <c r="E899" s="10" t="s">
        <v>232</v>
      </c>
      <c r="F899" s="6">
        <f t="shared" ref="F899:N899" si="1495">F900</f>
        <v>3010</v>
      </c>
      <c r="G899" s="6">
        <f t="shared" si="1495"/>
        <v>0</v>
      </c>
      <c r="H899" s="6">
        <f t="shared" si="1495"/>
        <v>3010</v>
      </c>
      <c r="I899" s="6">
        <f t="shared" si="1495"/>
        <v>3010</v>
      </c>
      <c r="J899" s="6">
        <f t="shared" si="1495"/>
        <v>0</v>
      </c>
      <c r="K899" s="6">
        <f t="shared" si="1495"/>
        <v>3010</v>
      </c>
      <c r="L899" s="6">
        <f>L900</f>
        <v>3010</v>
      </c>
      <c r="M899" s="6">
        <f t="shared" si="1495"/>
        <v>0</v>
      </c>
      <c r="N899" s="6">
        <f t="shared" si="1495"/>
        <v>3010</v>
      </c>
    </row>
    <row r="900" spans="1:14" ht="31.5" outlineLevel="4" x14ac:dyDescent="0.2">
      <c r="A900" s="43" t="s">
        <v>561</v>
      </c>
      <c r="B900" s="43" t="s">
        <v>534</v>
      </c>
      <c r="C900" s="43" t="s">
        <v>233</v>
      </c>
      <c r="D900" s="43"/>
      <c r="E900" s="10" t="s">
        <v>431</v>
      </c>
      <c r="F900" s="6">
        <f>F901+F904</f>
        <v>3010</v>
      </c>
      <c r="G900" s="6">
        <f t="shared" ref="G900:H900" si="1496">G901+G904</f>
        <v>0</v>
      </c>
      <c r="H900" s="6">
        <f t="shared" si="1496"/>
        <v>3010</v>
      </c>
      <c r="I900" s="6">
        <f>I901+I904</f>
        <v>3010</v>
      </c>
      <c r="J900" s="6">
        <f t="shared" ref="J900" si="1497">J901+J904</f>
        <v>0</v>
      </c>
      <c r="K900" s="6">
        <f t="shared" ref="K900" si="1498">K901+K904</f>
        <v>3010</v>
      </c>
      <c r="L900" s="6">
        <f>L901+L904</f>
        <v>3010</v>
      </c>
      <c r="M900" s="6">
        <f t="shared" ref="M900" si="1499">M901+M904</f>
        <v>0</v>
      </c>
      <c r="N900" s="6">
        <f t="shared" ref="N900" si="1500">N901+N904</f>
        <v>3010</v>
      </c>
    </row>
    <row r="901" spans="1:14" ht="15.75" customHeight="1" outlineLevel="5" x14ac:dyDescent="0.2">
      <c r="A901" s="43" t="s">
        <v>561</v>
      </c>
      <c r="B901" s="43" t="s">
        <v>534</v>
      </c>
      <c r="C901" s="163" t="s">
        <v>362</v>
      </c>
      <c r="D901" s="163"/>
      <c r="E901" s="164" t="s">
        <v>363</v>
      </c>
      <c r="F901" s="6">
        <f>F902+F903</f>
        <v>2750</v>
      </c>
      <c r="G901" s="6">
        <f t="shared" ref="G901:H901" si="1501">G902+G903</f>
        <v>0</v>
      </c>
      <c r="H901" s="6">
        <f t="shared" si="1501"/>
        <v>2750</v>
      </c>
      <c r="I901" s="6">
        <f t="shared" ref="I901:L901" si="1502">I902+I903</f>
        <v>2750</v>
      </c>
      <c r="J901" s="6">
        <f t="shared" ref="J901" si="1503">J902+J903</f>
        <v>0</v>
      </c>
      <c r="K901" s="6">
        <f t="shared" ref="K901" si="1504">K902+K903</f>
        <v>2750</v>
      </c>
      <c r="L901" s="6">
        <f t="shared" si="1502"/>
        <v>2750</v>
      </c>
      <c r="M901" s="6">
        <f t="shared" ref="M901" si="1505">M902+M903</f>
        <v>0</v>
      </c>
      <c r="N901" s="6">
        <f t="shared" ref="N901" si="1506">N902+N903</f>
        <v>2750</v>
      </c>
    </row>
    <row r="902" spans="1:14" ht="15.75" outlineLevel="7" x14ac:dyDescent="0.2">
      <c r="A902" s="44" t="s">
        <v>561</v>
      </c>
      <c r="B902" s="44" t="s">
        <v>534</v>
      </c>
      <c r="C902" s="44" t="s">
        <v>362</v>
      </c>
      <c r="D902" s="165" t="s">
        <v>7</v>
      </c>
      <c r="E902" s="11" t="s">
        <v>8</v>
      </c>
      <c r="F902" s="17">
        <v>925.3</v>
      </c>
      <c r="G902" s="161">
        <v>1824.7</v>
      </c>
      <c r="H902" s="161">
        <f>SUM(F902:G902)</f>
        <v>2750</v>
      </c>
      <c r="I902" s="17">
        <v>925.3</v>
      </c>
      <c r="J902" s="161">
        <v>1824.7</v>
      </c>
      <c r="K902" s="161">
        <f>SUM(I902:J902)</f>
        <v>2750</v>
      </c>
      <c r="L902" s="17">
        <v>925.3</v>
      </c>
      <c r="M902" s="161">
        <v>1824.7</v>
      </c>
      <c r="N902" s="161">
        <f>SUM(L902:M902)</f>
        <v>2750</v>
      </c>
    </row>
    <row r="903" spans="1:14" ht="31.5" hidden="1" outlineLevel="7" x14ac:dyDescent="0.2">
      <c r="A903" s="44" t="s">
        <v>561</v>
      </c>
      <c r="B903" s="44" t="s">
        <v>534</v>
      </c>
      <c r="C903" s="44" t="s">
        <v>362</v>
      </c>
      <c r="D903" s="165" t="s">
        <v>65</v>
      </c>
      <c r="E903" s="11" t="s">
        <v>66</v>
      </c>
      <c r="F903" s="17">
        <v>1824.7</v>
      </c>
      <c r="G903" s="161">
        <v>-1824.7</v>
      </c>
      <c r="H903" s="161">
        <f>SUM(F903:G903)</f>
        <v>0</v>
      </c>
      <c r="I903" s="17">
        <v>1824.7</v>
      </c>
      <c r="J903" s="161">
        <v>-1824.7</v>
      </c>
      <c r="K903" s="161">
        <f>SUM(I903:J903)</f>
        <v>0</v>
      </c>
      <c r="L903" s="17">
        <v>1824.7</v>
      </c>
      <c r="M903" s="161">
        <v>-1824.7</v>
      </c>
      <c r="N903" s="161">
        <f>SUM(L903:M903)</f>
        <v>0</v>
      </c>
    </row>
    <row r="904" spans="1:14" ht="15.75" outlineLevel="5" x14ac:dyDescent="0.2">
      <c r="A904" s="43" t="s">
        <v>561</v>
      </c>
      <c r="B904" s="43" t="s">
        <v>534</v>
      </c>
      <c r="C904" s="43" t="s">
        <v>364</v>
      </c>
      <c r="D904" s="43"/>
      <c r="E904" s="10" t="s">
        <v>365</v>
      </c>
      <c r="F904" s="6">
        <f t="shared" ref="F904:N904" si="1507">F905</f>
        <v>260</v>
      </c>
      <c r="G904" s="6">
        <f t="shared" si="1507"/>
        <v>0</v>
      </c>
      <c r="H904" s="6">
        <f t="shared" si="1507"/>
        <v>260</v>
      </c>
      <c r="I904" s="6">
        <f t="shared" si="1507"/>
        <v>260</v>
      </c>
      <c r="J904" s="6">
        <f t="shared" si="1507"/>
        <v>0</v>
      </c>
      <c r="K904" s="6">
        <f t="shared" si="1507"/>
        <v>260</v>
      </c>
      <c r="L904" s="6">
        <f t="shared" si="1507"/>
        <v>260</v>
      </c>
      <c r="M904" s="6">
        <f t="shared" si="1507"/>
        <v>0</v>
      </c>
      <c r="N904" s="6">
        <f t="shared" si="1507"/>
        <v>260</v>
      </c>
    </row>
    <row r="905" spans="1:14" ht="15.75" outlineLevel="7" x14ac:dyDescent="0.2">
      <c r="A905" s="44" t="s">
        <v>561</v>
      </c>
      <c r="B905" s="44" t="s">
        <v>534</v>
      </c>
      <c r="C905" s="44" t="s">
        <v>364</v>
      </c>
      <c r="D905" s="44" t="s">
        <v>7</v>
      </c>
      <c r="E905" s="11" t="s">
        <v>8</v>
      </c>
      <c r="F905" s="7">
        <v>260</v>
      </c>
      <c r="G905" s="7"/>
      <c r="H905" s="7">
        <f>SUM(F905:G905)</f>
        <v>260</v>
      </c>
      <c r="I905" s="7">
        <v>260</v>
      </c>
      <c r="J905" s="7"/>
      <c r="K905" s="7">
        <f>SUM(I905:J905)</f>
        <v>260</v>
      </c>
      <c r="L905" s="7">
        <v>260</v>
      </c>
      <c r="M905" s="7"/>
      <c r="N905" s="7">
        <f>SUM(L905:M905)</f>
        <v>260</v>
      </c>
    </row>
    <row r="906" spans="1:14" ht="31.5" outlineLevel="3" x14ac:dyDescent="0.2">
      <c r="A906" s="43" t="s">
        <v>561</v>
      </c>
      <c r="B906" s="43" t="s">
        <v>534</v>
      </c>
      <c r="C906" s="43" t="s">
        <v>336</v>
      </c>
      <c r="D906" s="43"/>
      <c r="E906" s="10" t="s">
        <v>337</v>
      </c>
      <c r="F906" s="6">
        <f>F907</f>
        <v>22458.699999999997</v>
      </c>
      <c r="G906" s="6">
        <f t="shared" ref="G906:H906" si="1508">G907</f>
        <v>0</v>
      </c>
      <c r="H906" s="6">
        <f t="shared" si="1508"/>
        <v>22458.699999999997</v>
      </c>
      <c r="I906" s="6">
        <f t="shared" ref="I906:L906" si="1509">I907</f>
        <v>22775.4</v>
      </c>
      <c r="J906" s="6">
        <f t="shared" ref="J906" si="1510">J907</f>
        <v>0</v>
      </c>
      <c r="K906" s="6">
        <f t="shared" ref="K906" si="1511">K907</f>
        <v>22775.4</v>
      </c>
      <c r="L906" s="6">
        <f t="shared" si="1509"/>
        <v>24173.199999999997</v>
      </c>
      <c r="M906" s="6">
        <f t="shared" ref="M906" si="1512">M907</f>
        <v>0</v>
      </c>
      <c r="N906" s="6">
        <f t="shared" ref="N906" si="1513">N907</f>
        <v>24173.199999999997</v>
      </c>
    </row>
    <row r="907" spans="1:14" ht="31.5" outlineLevel="4" x14ac:dyDescent="0.2">
      <c r="A907" s="43" t="s">
        <v>561</v>
      </c>
      <c r="B907" s="43" t="s">
        <v>534</v>
      </c>
      <c r="C907" s="43" t="s">
        <v>338</v>
      </c>
      <c r="D907" s="43"/>
      <c r="E907" s="10" t="s">
        <v>35</v>
      </c>
      <c r="F907" s="6">
        <f>F908+F912</f>
        <v>22458.699999999997</v>
      </c>
      <c r="G907" s="6">
        <f t="shared" ref="G907:H907" si="1514">G908+G912</f>
        <v>0</v>
      </c>
      <c r="H907" s="6">
        <f t="shared" si="1514"/>
        <v>22458.699999999997</v>
      </c>
      <c r="I907" s="6">
        <f>I908+I912+I860</f>
        <v>22775.4</v>
      </c>
      <c r="J907" s="6">
        <f t="shared" ref="J907" si="1515">J908+J912</f>
        <v>0</v>
      </c>
      <c r="K907" s="6">
        <f t="shared" ref="K907" si="1516">K908+K912</f>
        <v>22775.4</v>
      </c>
      <c r="L907" s="6">
        <f>L908+L912+L860</f>
        <v>24173.199999999997</v>
      </c>
      <c r="M907" s="6">
        <f t="shared" ref="M907" si="1517">M908+M912</f>
        <v>0</v>
      </c>
      <c r="N907" s="6">
        <f t="shared" ref="N907" si="1518">N908+N912</f>
        <v>24173.199999999997</v>
      </c>
    </row>
    <row r="908" spans="1:14" ht="15.75" outlineLevel="5" x14ac:dyDescent="0.2">
      <c r="A908" s="43" t="s">
        <v>561</v>
      </c>
      <c r="B908" s="43" t="s">
        <v>534</v>
      </c>
      <c r="C908" s="43" t="s">
        <v>366</v>
      </c>
      <c r="D908" s="43"/>
      <c r="E908" s="10" t="s">
        <v>37</v>
      </c>
      <c r="F908" s="6">
        <f t="shared" ref="F908:L908" si="1519">F909+F910+F911</f>
        <v>8212.2999999999993</v>
      </c>
      <c r="G908" s="6">
        <f t="shared" ref="G908:H908" si="1520">G909+G910+G911</f>
        <v>0</v>
      </c>
      <c r="H908" s="6">
        <f t="shared" si="1520"/>
        <v>8212.2999999999993</v>
      </c>
      <c r="I908" s="6">
        <f t="shared" si="1519"/>
        <v>8529</v>
      </c>
      <c r="J908" s="6">
        <f t="shared" si="1519"/>
        <v>0</v>
      </c>
      <c r="K908" s="6">
        <f t="shared" si="1519"/>
        <v>8529</v>
      </c>
      <c r="L908" s="6">
        <f t="shared" si="1519"/>
        <v>9926.7999999999993</v>
      </c>
      <c r="M908" s="6">
        <f t="shared" ref="M908:N908" si="1521">M909+M910+M911</f>
        <v>0</v>
      </c>
      <c r="N908" s="6">
        <f t="shared" si="1521"/>
        <v>9926.7999999999993</v>
      </c>
    </row>
    <row r="909" spans="1:14" ht="47.25" outlineLevel="7" x14ac:dyDescent="0.2">
      <c r="A909" s="44" t="s">
        <v>561</v>
      </c>
      <c r="B909" s="44" t="s">
        <v>534</v>
      </c>
      <c r="C909" s="44" t="s">
        <v>366</v>
      </c>
      <c r="D909" s="44" t="s">
        <v>4</v>
      </c>
      <c r="E909" s="11" t="s">
        <v>5</v>
      </c>
      <c r="F909" s="7">
        <v>7910.5</v>
      </c>
      <c r="G909" s="7"/>
      <c r="H909" s="7">
        <f>SUM(F909:G909)</f>
        <v>7910.5</v>
      </c>
      <c r="I909" s="7">
        <v>8227.2000000000007</v>
      </c>
      <c r="J909" s="7"/>
      <c r="K909" s="7">
        <f>SUM(I909:J909)</f>
        <v>8227.2000000000007</v>
      </c>
      <c r="L909" s="7">
        <v>9625</v>
      </c>
      <c r="M909" s="7"/>
      <c r="N909" s="7">
        <f>SUM(L909:M909)</f>
        <v>9625</v>
      </c>
    </row>
    <row r="910" spans="1:14" ht="15.75" outlineLevel="7" x14ac:dyDescent="0.2">
      <c r="A910" s="44" t="s">
        <v>561</v>
      </c>
      <c r="B910" s="44" t="s">
        <v>534</v>
      </c>
      <c r="C910" s="44" t="s">
        <v>366</v>
      </c>
      <c r="D910" s="44" t="s">
        <v>7</v>
      </c>
      <c r="E910" s="11" t="s">
        <v>8</v>
      </c>
      <c r="F910" s="7">
        <v>301.5</v>
      </c>
      <c r="G910" s="7"/>
      <c r="H910" s="7">
        <f>SUM(F910:G910)</f>
        <v>301.5</v>
      </c>
      <c r="I910" s="7">
        <v>301.5</v>
      </c>
      <c r="J910" s="7"/>
      <c r="K910" s="7">
        <f>SUM(I910:J910)</f>
        <v>301.5</v>
      </c>
      <c r="L910" s="7">
        <v>301.5</v>
      </c>
      <c r="M910" s="7"/>
      <c r="N910" s="7">
        <f>SUM(L910:M910)</f>
        <v>301.5</v>
      </c>
    </row>
    <row r="911" spans="1:14" ht="15.75" outlineLevel="7" x14ac:dyDescent="0.2">
      <c r="A911" s="44" t="s">
        <v>561</v>
      </c>
      <c r="B911" s="44" t="s">
        <v>534</v>
      </c>
      <c r="C911" s="44" t="s">
        <v>366</v>
      </c>
      <c r="D911" s="44" t="s">
        <v>15</v>
      </c>
      <c r="E911" s="11" t="s">
        <v>16</v>
      </c>
      <c r="F911" s="7">
        <v>0.3</v>
      </c>
      <c r="G911" s="7"/>
      <c r="H911" s="7">
        <f>SUM(F911:G911)</f>
        <v>0.3</v>
      </c>
      <c r="I911" s="7">
        <v>0.3</v>
      </c>
      <c r="J911" s="7"/>
      <c r="K911" s="7">
        <f>SUM(I911:J911)</f>
        <v>0.3</v>
      </c>
      <c r="L911" s="7">
        <v>0.3</v>
      </c>
      <c r="M911" s="7"/>
      <c r="N911" s="7">
        <f>SUM(L911:M911)</f>
        <v>0.3</v>
      </c>
    </row>
    <row r="912" spans="1:14" ht="15.75" outlineLevel="5" x14ac:dyDescent="0.2">
      <c r="A912" s="43" t="s">
        <v>561</v>
      </c>
      <c r="B912" s="43" t="s">
        <v>534</v>
      </c>
      <c r="C912" s="43" t="s">
        <v>367</v>
      </c>
      <c r="D912" s="43"/>
      <c r="E912" s="10" t="s">
        <v>368</v>
      </c>
      <c r="F912" s="6">
        <f t="shared" ref="F912:N912" si="1522">F913</f>
        <v>14246.4</v>
      </c>
      <c r="G912" s="6">
        <f t="shared" si="1522"/>
        <v>0</v>
      </c>
      <c r="H912" s="6">
        <f t="shared" si="1522"/>
        <v>14246.4</v>
      </c>
      <c r="I912" s="6">
        <f t="shared" si="1522"/>
        <v>14246.4</v>
      </c>
      <c r="J912" s="6">
        <f t="shared" si="1522"/>
        <v>0</v>
      </c>
      <c r="K912" s="6">
        <f t="shared" si="1522"/>
        <v>14246.4</v>
      </c>
      <c r="L912" s="6">
        <f t="shared" si="1522"/>
        <v>14246.4</v>
      </c>
      <c r="M912" s="6">
        <f t="shared" si="1522"/>
        <v>0</v>
      </c>
      <c r="N912" s="6">
        <f t="shared" si="1522"/>
        <v>14246.4</v>
      </c>
    </row>
    <row r="913" spans="1:14" ht="31.5" outlineLevel="7" x14ac:dyDescent="0.2">
      <c r="A913" s="44" t="s">
        <v>561</v>
      </c>
      <c r="B913" s="44" t="s">
        <v>534</v>
      </c>
      <c r="C913" s="44" t="s">
        <v>367</v>
      </c>
      <c r="D913" s="44" t="s">
        <v>65</v>
      </c>
      <c r="E913" s="11" t="s">
        <v>66</v>
      </c>
      <c r="F913" s="17">
        <v>14246.4</v>
      </c>
      <c r="G913" s="7"/>
      <c r="H913" s="7">
        <f>SUM(F913:G913)</f>
        <v>14246.4</v>
      </c>
      <c r="I913" s="17">
        <v>14246.4</v>
      </c>
      <c r="J913" s="7"/>
      <c r="K913" s="7">
        <f>SUM(I913:J913)</f>
        <v>14246.4</v>
      </c>
      <c r="L913" s="17">
        <v>14246.4</v>
      </c>
      <c r="M913" s="7"/>
      <c r="N913" s="7">
        <f>SUM(L913:M913)</f>
        <v>14246.4</v>
      </c>
    </row>
    <row r="914" spans="1:14" ht="31.5" outlineLevel="2" x14ac:dyDescent="0.2">
      <c r="A914" s="43" t="s">
        <v>561</v>
      </c>
      <c r="B914" s="43" t="s">
        <v>534</v>
      </c>
      <c r="C914" s="43" t="s">
        <v>49</v>
      </c>
      <c r="D914" s="43"/>
      <c r="E914" s="10" t="s">
        <v>50</v>
      </c>
      <c r="F914" s="6">
        <f t="shared" ref="F914:N914" si="1523">F915</f>
        <v>1486</v>
      </c>
      <c r="G914" s="6">
        <f t="shared" si="1523"/>
        <v>0</v>
      </c>
      <c r="H914" s="6">
        <f t="shared" si="1523"/>
        <v>1486</v>
      </c>
      <c r="I914" s="6">
        <f t="shared" si="1523"/>
        <v>1486</v>
      </c>
      <c r="J914" s="6">
        <f t="shared" si="1523"/>
        <v>0</v>
      </c>
      <c r="K914" s="6">
        <f t="shared" si="1523"/>
        <v>1486</v>
      </c>
      <c r="L914" s="6">
        <f>L915</f>
        <v>1486</v>
      </c>
      <c r="M914" s="6">
        <f t="shared" si="1523"/>
        <v>0</v>
      </c>
      <c r="N914" s="6">
        <f t="shared" si="1523"/>
        <v>1486</v>
      </c>
    </row>
    <row r="915" spans="1:14" ht="26.25" customHeight="1" outlineLevel="3" x14ac:dyDescent="0.2">
      <c r="A915" s="43" t="s">
        <v>561</v>
      </c>
      <c r="B915" s="43" t="s">
        <v>534</v>
      </c>
      <c r="C915" s="43" t="s">
        <v>51</v>
      </c>
      <c r="D915" s="43"/>
      <c r="E915" s="10" t="s">
        <v>52</v>
      </c>
      <c r="F915" s="6">
        <f>F916+F920+F923</f>
        <v>1486</v>
      </c>
      <c r="G915" s="6">
        <f t="shared" ref="G915:H915" si="1524">G916+G920+G923</f>
        <v>0</v>
      </c>
      <c r="H915" s="6">
        <f t="shared" si="1524"/>
        <v>1486</v>
      </c>
      <c r="I915" s="6">
        <f>I916+I920+I923</f>
        <v>1486</v>
      </c>
      <c r="J915" s="6">
        <f t="shared" ref="J915" si="1525">J916+J920+J923</f>
        <v>0</v>
      </c>
      <c r="K915" s="6">
        <f t="shared" ref="K915" si="1526">K916+K920+K923</f>
        <v>1486</v>
      </c>
      <c r="L915" s="6">
        <f>L916+L920+L923</f>
        <v>1486</v>
      </c>
      <c r="M915" s="6">
        <f t="shared" ref="M915" si="1527">M916+M920+M923</f>
        <v>0</v>
      </c>
      <c r="N915" s="6">
        <f t="shared" ref="N915" si="1528">N916+N920+N923</f>
        <v>1486</v>
      </c>
    </row>
    <row r="916" spans="1:14" ht="23.25" customHeight="1" outlineLevel="4" x14ac:dyDescent="0.2">
      <c r="A916" s="43" t="s">
        <v>561</v>
      </c>
      <c r="B916" s="43" t="s">
        <v>534</v>
      </c>
      <c r="C916" s="43" t="s">
        <v>111</v>
      </c>
      <c r="D916" s="43"/>
      <c r="E916" s="10" t="s">
        <v>112</v>
      </c>
      <c r="F916" s="6">
        <f>F917</f>
        <v>1360</v>
      </c>
      <c r="G916" s="6">
        <f t="shared" ref="G916:H916" si="1529">G917</f>
        <v>0</v>
      </c>
      <c r="H916" s="6">
        <f t="shared" si="1529"/>
        <v>1360</v>
      </c>
      <c r="I916" s="6">
        <f t="shared" ref="I916:L916" si="1530">I917</f>
        <v>1360</v>
      </c>
      <c r="J916" s="6">
        <f t="shared" ref="J916" si="1531">J917</f>
        <v>0</v>
      </c>
      <c r="K916" s="6">
        <f t="shared" ref="K916" si="1532">K917</f>
        <v>1360</v>
      </c>
      <c r="L916" s="6">
        <f t="shared" si="1530"/>
        <v>1360</v>
      </c>
      <c r="M916" s="6">
        <f t="shared" ref="M916" si="1533">M917</f>
        <v>0</v>
      </c>
      <c r="N916" s="6">
        <f t="shared" ref="N916" si="1534">N917</f>
        <v>1360</v>
      </c>
    </row>
    <row r="917" spans="1:14" ht="25.5" customHeight="1" outlineLevel="4" x14ac:dyDescent="0.2">
      <c r="A917" s="43" t="s">
        <v>561</v>
      </c>
      <c r="B917" s="43" t="s">
        <v>534</v>
      </c>
      <c r="C917" s="167" t="s">
        <v>113</v>
      </c>
      <c r="D917" s="167"/>
      <c r="E917" s="168" t="s">
        <v>114</v>
      </c>
      <c r="F917" s="6">
        <f>F918+F919</f>
        <v>1360</v>
      </c>
      <c r="G917" s="6">
        <f t="shared" ref="G917:H917" si="1535">G918+G919</f>
        <v>0</v>
      </c>
      <c r="H917" s="6">
        <f t="shared" si="1535"/>
        <v>1360</v>
      </c>
      <c r="I917" s="6">
        <f t="shared" ref="I917:L917" si="1536">I918+I919</f>
        <v>1360</v>
      </c>
      <c r="J917" s="6">
        <f t="shared" ref="J917" si="1537">J918+J919</f>
        <v>0</v>
      </c>
      <c r="K917" s="6">
        <f t="shared" ref="K917" si="1538">K918+K919</f>
        <v>1360</v>
      </c>
      <c r="L917" s="6">
        <f t="shared" si="1536"/>
        <v>1360</v>
      </c>
      <c r="M917" s="6">
        <f t="shared" ref="M917" si="1539">M918+M919</f>
        <v>0</v>
      </c>
      <c r="N917" s="6">
        <f t="shared" ref="N917" si="1540">N918+N919</f>
        <v>1360</v>
      </c>
    </row>
    <row r="918" spans="1:14" ht="25.5" customHeight="1" outlineLevel="4" x14ac:dyDescent="0.2">
      <c r="A918" s="44" t="s">
        <v>561</v>
      </c>
      <c r="B918" s="44" t="s">
        <v>534</v>
      </c>
      <c r="C918" s="42" t="s">
        <v>113</v>
      </c>
      <c r="D918" s="165" t="s">
        <v>7</v>
      </c>
      <c r="E918" s="11" t="s">
        <v>8</v>
      </c>
      <c r="F918" s="7">
        <v>159.6</v>
      </c>
      <c r="G918" s="162">
        <v>1200.4000000000001</v>
      </c>
      <c r="H918" s="162">
        <f>SUM(F918:G918)</f>
        <v>1360</v>
      </c>
      <c r="I918" s="7">
        <v>159.6</v>
      </c>
      <c r="J918" s="162">
        <v>1200.4000000000001</v>
      </c>
      <c r="K918" s="162">
        <f>SUM(I918:J918)</f>
        <v>1360</v>
      </c>
      <c r="L918" s="7">
        <v>159.6</v>
      </c>
      <c r="M918" s="162">
        <v>1200.4000000000001</v>
      </c>
      <c r="N918" s="162">
        <f>SUM(L918:M918)</f>
        <v>1360</v>
      </c>
    </row>
    <row r="919" spans="1:14" ht="31.5" hidden="1" customHeight="1" outlineLevel="4" x14ac:dyDescent="0.2">
      <c r="A919" s="44" t="s">
        <v>561</v>
      </c>
      <c r="B919" s="44" t="s">
        <v>534</v>
      </c>
      <c r="C919" s="42" t="s">
        <v>113</v>
      </c>
      <c r="D919" s="169" t="s">
        <v>65</v>
      </c>
      <c r="E919" s="22" t="s">
        <v>66</v>
      </c>
      <c r="F919" s="7">
        <v>1200.4000000000001</v>
      </c>
      <c r="G919" s="162">
        <v>-1200.4000000000001</v>
      </c>
      <c r="H919" s="162">
        <f>SUM(F919:G919)</f>
        <v>0</v>
      </c>
      <c r="I919" s="7">
        <v>1200.4000000000001</v>
      </c>
      <c r="J919" s="162">
        <v>-1200.4000000000001</v>
      </c>
      <c r="K919" s="162">
        <f>SUM(I919:J919)</f>
        <v>0</v>
      </c>
      <c r="L919" s="7">
        <v>1200.4000000000001</v>
      </c>
      <c r="M919" s="162">
        <v>-1200.4000000000001</v>
      </c>
      <c r="N919" s="162">
        <f>SUM(L919:M919)</f>
        <v>0</v>
      </c>
    </row>
    <row r="920" spans="1:14" ht="31.5" outlineLevel="4" x14ac:dyDescent="0.2">
      <c r="A920" s="43" t="s">
        <v>561</v>
      </c>
      <c r="B920" s="43" t="s">
        <v>534</v>
      </c>
      <c r="C920" s="43" t="s">
        <v>329</v>
      </c>
      <c r="D920" s="43"/>
      <c r="E920" s="10" t="s">
        <v>330</v>
      </c>
      <c r="F920" s="6">
        <f t="shared" ref="F920:N921" si="1541">F921</f>
        <v>72</v>
      </c>
      <c r="G920" s="6">
        <f t="shared" si="1541"/>
        <v>0</v>
      </c>
      <c r="H920" s="6">
        <f t="shared" si="1541"/>
        <v>72</v>
      </c>
      <c r="I920" s="6">
        <f t="shared" si="1541"/>
        <v>72</v>
      </c>
      <c r="J920" s="6">
        <f t="shared" si="1541"/>
        <v>0</v>
      </c>
      <c r="K920" s="6">
        <f t="shared" si="1541"/>
        <v>72</v>
      </c>
      <c r="L920" s="6">
        <f>L921</f>
        <v>72</v>
      </c>
      <c r="M920" s="6">
        <f t="shared" si="1541"/>
        <v>0</v>
      </c>
      <c r="N920" s="6">
        <f t="shared" si="1541"/>
        <v>72</v>
      </c>
    </row>
    <row r="921" spans="1:14" ht="31.5" outlineLevel="5" x14ac:dyDescent="0.2">
      <c r="A921" s="43" t="s">
        <v>561</v>
      </c>
      <c r="B921" s="43" t="s">
        <v>534</v>
      </c>
      <c r="C921" s="43" t="s">
        <v>331</v>
      </c>
      <c r="D921" s="43"/>
      <c r="E921" s="10" t="s">
        <v>332</v>
      </c>
      <c r="F921" s="6">
        <f t="shared" si="1541"/>
        <v>72</v>
      </c>
      <c r="G921" s="6">
        <f t="shared" si="1541"/>
        <v>0</v>
      </c>
      <c r="H921" s="6">
        <f t="shared" si="1541"/>
        <v>72</v>
      </c>
      <c r="I921" s="6">
        <f t="shared" si="1541"/>
        <v>72</v>
      </c>
      <c r="J921" s="6">
        <f t="shared" si="1541"/>
        <v>0</v>
      </c>
      <c r="K921" s="6">
        <f t="shared" si="1541"/>
        <v>72</v>
      </c>
      <c r="L921" s="6">
        <f>L922</f>
        <v>72</v>
      </c>
      <c r="M921" s="6">
        <f t="shared" si="1541"/>
        <v>0</v>
      </c>
      <c r="N921" s="6">
        <f t="shared" si="1541"/>
        <v>72</v>
      </c>
    </row>
    <row r="922" spans="1:14" ht="15.75" outlineLevel="7" x14ac:dyDescent="0.2">
      <c r="A922" s="44" t="s">
        <v>561</v>
      </c>
      <c r="B922" s="44" t="s">
        <v>534</v>
      </c>
      <c r="C922" s="44" t="s">
        <v>331</v>
      </c>
      <c r="D922" s="44" t="s">
        <v>7</v>
      </c>
      <c r="E922" s="11" t="s">
        <v>8</v>
      </c>
      <c r="F922" s="7">
        <v>72</v>
      </c>
      <c r="G922" s="7"/>
      <c r="H922" s="7">
        <f>SUM(F922:G922)</f>
        <v>72</v>
      </c>
      <c r="I922" s="7">
        <v>72</v>
      </c>
      <c r="J922" s="7"/>
      <c r="K922" s="7">
        <f>SUM(I922:J922)</f>
        <v>72</v>
      </c>
      <c r="L922" s="7">
        <v>72</v>
      </c>
      <c r="M922" s="7"/>
      <c r="N922" s="7">
        <f>SUM(L922:M922)</f>
        <v>72</v>
      </c>
    </row>
    <row r="923" spans="1:14" ht="15.75" customHeight="1" outlineLevel="4" x14ac:dyDescent="0.2">
      <c r="A923" s="43" t="s">
        <v>561</v>
      </c>
      <c r="B923" s="43" t="s">
        <v>534</v>
      </c>
      <c r="C923" s="43" t="s">
        <v>369</v>
      </c>
      <c r="D923" s="43"/>
      <c r="E923" s="10" t="s">
        <v>370</v>
      </c>
      <c r="F923" s="6">
        <f t="shared" ref="F923:N924" si="1542">F924</f>
        <v>54</v>
      </c>
      <c r="G923" s="6">
        <f t="shared" si="1542"/>
        <v>0</v>
      </c>
      <c r="H923" s="6">
        <f t="shared" si="1542"/>
        <v>54</v>
      </c>
      <c r="I923" s="6">
        <f t="shared" si="1542"/>
        <v>54</v>
      </c>
      <c r="J923" s="6">
        <f t="shared" si="1542"/>
        <v>0</v>
      </c>
      <c r="K923" s="6">
        <f t="shared" si="1542"/>
        <v>54</v>
      </c>
      <c r="L923" s="6">
        <f t="shared" ref="L923:L924" si="1543">L924</f>
        <v>54</v>
      </c>
      <c r="M923" s="6">
        <f t="shared" si="1542"/>
        <v>0</v>
      </c>
      <c r="N923" s="6">
        <f t="shared" si="1542"/>
        <v>54</v>
      </c>
    </row>
    <row r="924" spans="1:14" ht="15.75" outlineLevel="5" x14ac:dyDescent="0.2">
      <c r="A924" s="43" t="s">
        <v>561</v>
      </c>
      <c r="B924" s="43" t="s">
        <v>534</v>
      </c>
      <c r="C924" s="43" t="s">
        <v>371</v>
      </c>
      <c r="D924" s="43"/>
      <c r="E924" s="10" t="s">
        <v>372</v>
      </c>
      <c r="F924" s="6">
        <f t="shared" si="1542"/>
        <v>54</v>
      </c>
      <c r="G924" s="6">
        <f t="shared" si="1542"/>
        <v>0</v>
      </c>
      <c r="H924" s="6">
        <f t="shared" si="1542"/>
        <v>54</v>
      </c>
      <c r="I924" s="6">
        <f t="shared" si="1542"/>
        <v>54</v>
      </c>
      <c r="J924" s="6">
        <f t="shared" si="1542"/>
        <v>0</v>
      </c>
      <c r="K924" s="6">
        <f t="shared" si="1542"/>
        <v>54</v>
      </c>
      <c r="L924" s="6">
        <f t="shared" si="1543"/>
        <v>54</v>
      </c>
      <c r="M924" s="6">
        <f t="shared" si="1542"/>
        <v>0</v>
      </c>
      <c r="N924" s="6">
        <f t="shared" si="1542"/>
        <v>54</v>
      </c>
    </row>
    <row r="925" spans="1:14" ht="15.75" outlineLevel="7" x14ac:dyDescent="0.2">
      <c r="A925" s="44" t="s">
        <v>561</v>
      </c>
      <c r="B925" s="44" t="s">
        <v>534</v>
      </c>
      <c r="C925" s="44" t="s">
        <v>371</v>
      </c>
      <c r="D925" s="44" t="s">
        <v>7</v>
      </c>
      <c r="E925" s="11" t="s">
        <v>8</v>
      </c>
      <c r="F925" s="7">
        <v>54</v>
      </c>
      <c r="G925" s="7"/>
      <c r="H925" s="7">
        <f>SUM(F925:G925)</f>
        <v>54</v>
      </c>
      <c r="I925" s="7">
        <v>54</v>
      </c>
      <c r="J925" s="7"/>
      <c r="K925" s="7">
        <f>SUM(I925:J925)</f>
        <v>54</v>
      </c>
      <c r="L925" s="7">
        <v>54</v>
      </c>
      <c r="M925" s="7"/>
      <c r="N925" s="7">
        <f>SUM(L925:M925)</f>
        <v>54</v>
      </c>
    </row>
    <row r="926" spans="1:14" ht="15.75" outlineLevel="7" x14ac:dyDescent="0.2">
      <c r="A926" s="44"/>
      <c r="B926" s="44"/>
      <c r="C926" s="44"/>
      <c r="D926" s="44"/>
      <c r="E926" s="11"/>
      <c r="F926" s="7"/>
      <c r="G926" s="7"/>
      <c r="H926" s="7"/>
      <c r="I926" s="7"/>
      <c r="J926" s="7"/>
      <c r="K926" s="7"/>
      <c r="L926" s="7"/>
      <c r="M926" s="7"/>
      <c r="N926" s="7"/>
    </row>
    <row r="927" spans="1:14" ht="18.75" customHeight="1" x14ac:dyDescent="0.2">
      <c r="A927" s="43" t="s">
        <v>566</v>
      </c>
      <c r="B927" s="43"/>
      <c r="C927" s="43"/>
      <c r="D927" s="43"/>
      <c r="E927" s="10" t="s">
        <v>567</v>
      </c>
      <c r="F927" s="6">
        <f>F928+F935+F959+F966</f>
        <v>152770.28453</v>
      </c>
      <c r="G927" s="6">
        <f t="shared" ref="G927:H927" si="1544">G928+G935+G959+G966</f>
        <v>750.00003000000015</v>
      </c>
      <c r="H927" s="6">
        <f t="shared" si="1544"/>
        <v>153520.28456</v>
      </c>
      <c r="I927" s="6">
        <f>I928+I935+I959+I966</f>
        <v>130306.19999999998</v>
      </c>
      <c r="J927" s="6">
        <f t="shared" ref="J927" si="1545">J928+J935+J959+J966</f>
        <v>0</v>
      </c>
      <c r="K927" s="6">
        <f t="shared" ref="K927" si="1546">K928+K935+K959+K966</f>
        <v>130306.19999999998</v>
      </c>
      <c r="L927" s="6">
        <f>L928+L935+L959+L966</f>
        <v>131348.5</v>
      </c>
      <c r="M927" s="6">
        <f t="shared" ref="M927" si="1547">M928+M935+M959+M966</f>
        <v>0</v>
      </c>
      <c r="N927" s="6">
        <f t="shared" ref="N927" si="1548">N928+N935+N959+N966</f>
        <v>131348.5</v>
      </c>
    </row>
    <row r="928" spans="1:14" ht="15.75" x14ac:dyDescent="0.2">
      <c r="A928" s="43" t="s">
        <v>566</v>
      </c>
      <c r="B928" s="43" t="s">
        <v>468</v>
      </c>
      <c r="C928" s="43"/>
      <c r="D928" s="43"/>
      <c r="E928" s="51" t="s">
        <v>469</v>
      </c>
      <c r="F928" s="6">
        <f t="shared" ref="F928:N933" si="1549">F929</f>
        <v>18.7</v>
      </c>
      <c r="G928" s="6">
        <f t="shared" si="1549"/>
        <v>0</v>
      </c>
      <c r="H928" s="6">
        <f t="shared" si="1549"/>
        <v>18.7</v>
      </c>
      <c r="I928" s="6">
        <f t="shared" ref="I928:I933" si="1550">I929</f>
        <v>18.7</v>
      </c>
      <c r="J928" s="6">
        <f t="shared" si="1549"/>
        <v>0</v>
      </c>
      <c r="K928" s="6">
        <f t="shared" si="1549"/>
        <v>18.7</v>
      </c>
      <c r="L928" s="6">
        <f t="shared" ref="L928:L933" si="1551">L929</f>
        <v>18.7</v>
      </c>
      <c r="M928" s="6">
        <f t="shared" si="1549"/>
        <v>0</v>
      </c>
      <c r="N928" s="6">
        <f t="shared" si="1549"/>
        <v>18.7</v>
      </c>
    </row>
    <row r="929" spans="1:14" ht="15.75" outlineLevel="1" x14ac:dyDescent="0.2">
      <c r="A929" s="43" t="s">
        <v>566</v>
      </c>
      <c r="B929" s="43" t="s">
        <v>472</v>
      </c>
      <c r="C929" s="43"/>
      <c r="D929" s="43"/>
      <c r="E929" s="10" t="s">
        <v>473</v>
      </c>
      <c r="F929" s="6">
        <f t="shared" si="1549"/>
        <v>18.7</v>
      </c>
      <c r="G929" s="6">
        <f t="shared" si="1549"/>
        <v>0</v>
      </c>
      <c r="H929" s="6">
        <f t="shared" si="1549"/>
        <v>18.7</v>
      </c>
      <c r="I929" s="6">
        <f t="shared" si="1550"/>
        <v>18.7</v>
      </c>
      <c r="J929" s="6">
        <f t="shared" si="1549"/>
        <v>0</v>
      </c>
      <c r="K929" s="6">
        <f t="shared" si="1549"/>
        <v>18.7</v>
      </c>
      <c r="L929" s="6">
        <f t="shared" si="1551"/>
        <v>18.7</v>
      </c>
      <c r="M929" s="6">
        <f t="shared" si="1549"/>
        <v>0</v>
      </c>
      <c r="N929" s="6">
        <f t="shared" si="1549"/>
        <v>18.7</v>
      </c>
    </row>
    <row r="930" spans="1:14" ht="31.5" outlineLevel="2" x14ac:dyDescent="0.2">
      <c r="A930" s="43" t="s">
        <v>566</v>
      </c>
      <c r="B930" s="43" t="s">
        <v>472</v>
      </c>
      <c r="C930" s="43" t="s">
        <v>30</v>
      </c>
      <c r="D930" s="43"/>
      <c r="E930" s="10" t="s">
        <v>31</v>
      </c>
      <c r="F930" s="6">
        <f t="shared" si="1549"/>
        <v>18.7</v>
      </c>
      <c r="G930" s="6">
        <f t="shared" si="1549"/>
        <v>0</v>
      </c>
      <c r="H930" s="6">
        <f t="shared" si="1549"/>
        <v>18.7</v>
      </c>
      <c r="I930" s="6">
        <f t="shared" si="1550"/>
        <v>18.7</v>
      </c>
      <c r="J930" s="6">
        <f t="shared" si="1549"/>
        <v>0</v>
      </c>
      <c r="K930" s="6">
        <f t="shared" si="1549"/>
        <v>18.7</v>
      </c>
      <c r="L930" s="6">
        <f t="shared" si="1551"/>
        <v>18.7</v>
      </c>
      <c r="M930" s="6">
        <f t="shared" si="1549"/>
        <v>0</v>
      </c>
      <c r="N930" s="6">
        <f t="shared" si="1549"/>
        <v>18.7</v>
      </c>
    </row>
    <row r="931" spans="1:14" ht="15.75" outlineLevel="3" x14ac:dyDescent="0.2">
      <c r="A931" s="43" t="s">
        <v>566</v>
      </c>
      <c r="B931" s="43" t="s">
        <v>472</v>
      </c>
      <c r="C931" s="43" t="s">
        <v>71</v>
      </c>
      <c r="D931" s="43"/>
      <c r="E931" s="10" t="s">
        <v>72</v>
      </c>
      <c r="F931" s="6">
        <f t="shared" si="1549"/>
        <v>18.7</v>
      </c>
      <c r="G931" s="6">
        <f t="shared" si="1549"/>
        <v>0</v>
      </c>
      <c r="H931" s="6">
        <f t="shared" si="1549"/>
        <v>18.7</v>
      </c>
      <c r="I931" s="6">
        <f t="shared" si="1550"/>
        <v>18.7</v>
      </c>
      <c r="J931" s="6">
        <f t="shared" si="1549"/>
        <v>0</v>
      </c>
      <c r="K931" s="6">
        <f t="shared" si="1549"/>
        <v>18.7</v>
      </c>
      <c r="L931" s="6">
        <f t="shared" si="1551"/>
        <v>18.7</v>
      </c>
      <c r="M931" s="6">
        <f t="shared" si="1549"/>
        <v>0</v>
      </c>
      <c r="N931" s="6">
        <f t="shared" si="1549"/>
        <v>18.7</v>
      </c>
    </row>
    <row r="932" spans="1:14" ht="31.5" customHeight="1" outlineLevel="4" x14ac:dyDescent="0.2">
      <c r="A932" s="43" t="s">
        <v>566</v>
      </c>
      <c r="B932" s="43" t="s">
        <v>472</v>
      </c>
      <c r="C932" s="43" t="s">
        <v>73</v>
      </c>
      <c r="D932" s="43"/>
      <c r="E932" s="10" t="s">
        <v>74</v>
      </c>
      <c r="F932" s="6">
        <f t="shared" si="1549"/>
        <v>18.7</v>
      </c>
      <c r="G932" s="6">
        <f t="shared" si="1549"/>
        <v>0</v>
      </c>
      <c r="H932" s="6">
        <f t="shared" si="1549"/>
        <v>18.7</v>
      </c>
      <c r="I932" s="6">
        <f t="shared" si="1550"/>
        <v>18.7</v>
      </c>
      <c r="J932" s="6">
        <f t="shared" si="1549"/>
        <v>0</v>
      </c>
      <c r="K932" s="6">
        <f t="shared" si="1549"/>
        <v>18.7</v>
      </c>
      <c r="L932" s="6">
        <f t="shared" si="1551"/>
        <v>18.7</v>
      </c>
      <c r="M932" s="6">
        <f t="shared" si="1549"/>
        <v>0</v>
      </c>
      <c r="N932" s="6">
        <f t="shared" si="1549"/>
        <v>18.7</v>
      </c>
    </row>
    <row r="933" spans="1:14" ht="15.75" outlineLevel="5" x14ac:dyDescent="0.2">
      <c r="A933" s="43" t="s">
        <v>566</v>
      </c>
      <c r="B933" s="43" t="s">
        <v>472</v>
      </c>
      <c r="C933" s="43" t="s">
        <v>75</v>
      </c>
      <c r="D933" s="43"/>
      <c r="E933" s="10" t="s">
        <v>76</v>
      </c>
      <c r="F933" s="6">
        <f t="shared" si="1549"/>
        <v>18.7</v>
      </c>
      <c r="G933" s="6">
        <f t="shared" si="1549"/>
        <v>0</v>
      </c>
      <c r="H933" s="6">
        <f t="shared" si="1549"/>
        <v>18.7</v>
      </c>
      <c r="I933" s="6">
        <f t="shared" si="1550"/>
        <v>18.7</v>
      </c>
      <c r="J933" s="6">
        <f t="shared" si="1549"/>
        <v>0</v>
      </c>
      <c r="K933" s="6">
        <f t="shared" si="1549"/>
        <v>18.7</v>
      </c>
      <c r="L933" s="6">
        <f t="shared" si="1551"/>
        <v>18.7</v>
      </c>
      <c r="M933" s="6">
        <f t="shared" si="1549"/>
        <v>0</v>
      </c>
      <c r="N933" s="6">
        <f t="shared" si="1549"/>
        <v>18.7</v>
      </c>
    </row>
    <row r="934" spans="1:14" ht="15.75" outlineLevel="7" x14ac:dyDescent="0.2">
      <c r="A934" s="44" t="s">
        <v>566</v>
      </c>
      <c r="B934" s="44" t="s">
        <v>472</v>
      </c>
      <c r="C934" s="44" t="s">
        <v>75</v>
      </c>
      <c r="D934" s="44" t="s">
        <v>7</v>
      </c>
      <c r="E934" s="11" t="s">
        <v>8</v>
      </c>
      <c r="F934" s="7">
        <v>18.7</v>
      </c>
      <c r="G934" s="7"/>
      <c r="H934" s="7">
        <f>SUM(F934:G934)</f>
        <v>18.7</v>
      </c>
      <c r="I934" s="7">
        <v>18.7</v>
      </c>
      <c r="J934" s="7"/>
      <c r="K934" s="7">
        <f>SUM(I934:J934)</f>
        <v>18.7</v>
      </c>
      <c r="L934" s="7">
        <v>18.7</v>
      </c>
      <c r="M934" s="7"/>
      <c r="N934" s="7">
        <f>SUM(L934:M934)</f>
        <v>18.7</v>
      </c>
    </row>
    <row r="935" spans="1:14" ht="15.75" outlineLevel="7" x14ac:dyDescent="0.2">
      <c r="A935" s="43" t="s">
        <v>566</v>
      </c>
      <c r="B935" s="43" t="s">
        <v>474</v>
      </c>
      <c r="C935" s="44"/>
      <c r="D935" s="44"/>
      <c r="E935" s="51" t="s">
        <v>475</v>
      </c>
      <c r="F935" s="6">
        <f>F936+F942+F953</f>
        <v>117288.4</v>
      </c>
      <c r="G935" s="6">
        <f t="shared" ref="G935:H935" si="1552">G936+G942+G953</f>
        <v>7500</v>
      </c>
      <c r="H935" s="6">
        <f t="shared" si="1552"/>
        <v>124788.4</v>
      </c>
      <c r="I935" s="6">
        <f>I936+I942+I953</f>
        <v>117181.4</v>
      </c>
      <c r="J935" s="6">
        <f t="shared" ref="J935" si="1553">J936+J942+J953</f>
        <v>0</v>
      </c>
      <c r="K935" s="6">
        <f t="shared" ref="K935" si="1554">K936+K942+K953</f>
        <v>117181.4</v>
      </c>
      <c r="L935" s="6">
        <f>L936+L942+L953</f>
        <v>117181.4</v>
      </c>
      <c r="M935" s="6">
        <f t="shared" ref="M935" si="1555">M936+M942+M953</f>
        <v>0</v>
      </c>
      <c r="N935" s="6">
        <f t="shared" ref="N935" si="1556">N936+N942+N953</f>
        <v>117181.4</v>
      </c>
    </row>
    <row r="936" spans="1:14" ht="15.75" outlineLevel="1" x14ac:dyDescent="0.2">
      <c r="A936" s="43" t="s">
        <v>566</v>
      </c>
      <c r="B936" s="43" t="s">
        <v>559</v>
      </c>
      <c r="C936" s="43"/>
      <c r="D936" s="43"/>
      <c r="E936" s="10" t="s">
        <v>560</v>
      </c>
      <c r="F936" s="6">
        <f t="shared" ref="F936:N940" si="1557">F937</f>
        <v>116641.2</v>
      </c>
      <c r="G936" s="6">
        <f t="shared" si="1557"/>
        <v>7500</v>
      </c>
      <c r="H936" s="6">
        <f t="shared" si="1557"/>
        <v>124141.2</v>
      </c>
      <c r="I936" s="6">
        <f t="shared" ref="I936:I940" si="1558">I937</f>
        <v>116534.2</v>
      </c>
      <c r="J936" s="6">
        <f t="shared" si="1557"/>
        <v>0</v>
      </c>
      <c r="K936" s="6">
        <f t="shared" si="1557"/>
        <v>116534.2</v>
      </c>
      <c r="L936" s="6">
        <f t="shared" ref="L936:L940" si="1559">L937</f>
        <v>116534.2</v>
      </c>
      <c r="M936" s="6">
        <f t="shared" si="1557"/>
        <v>0</v>
      </c>
      <c r="N936" s="6">
        <f t="shared" si="1557"/>
        <v>116534.2</v>
      </c>
    </row>
    <row r="937" spans="1:14" ht="22.5" customHeight="1" outlineLevel="2" x14ac:dyDescent="0.2">
      <c r="A937" s="43" t="s">
        <v>566</v>
      </c>
      <c r="B937" s="43" t="s">
        <v>559</v>
      </c>
      <c r="C937" s="43" t="s">
        <v>260</v>
      </c>
      <c r="D937" s="43"/>
      <c r="E937" s="10" t="s">
        <v>261</v>
      </c>
      <c r="F937" s="6">
        <f t="shared" ref="F937:N937" si="1560">F938</f>
        <v>116641.2</v>
      </c>
      <c r="G937" s="6">
        <f t="shared" si="1560"/>
        <v>7500</v>
      </c>
      <c r="H937" s="6">
        <f t="shared" si="1560"/>
        <v>124141.2</v>
      </c>
      <c r="I937" s="6">
        <f t="shared" si="1560"/>
        <v>116534.2</v>
      </c>
      <c r="J937" s="6">
        <f t="shared" si="1560"/>
        <v>0</v>
      </c>
      <c r="K937" s="6">
        <f t="shared" si="1560"/>
        <v>116534.2</v>
      </c>
      <c r="L937" s="6">
        <f t="shared" si="1560"/>
        <v>116534.2</v>
      </c>
      <c r="M937" s="6">
        <f t="shared" si="1560"/>
        <v>0</v>
      </c>
      <c r="N937" s="6">
        <f t="shared" si="1560"/>
        <v>116534.2</v>
      </c>
    </row>
    <row r="938" spans="1:14" ht="31.5" outlineLevel="3" x14ac:dyDescent="0.2">
      <c r="A938" s="43" t="s">
        <v>566</v>
      </c>
      <c r="B938" s="43" t="s">
        <v>559</v>
      </c>
      <c r="C938" s="43" t="s">
        <v>378</v>
      </c>
      <c r="D938" s="43"/>
      <c r="E938" s="10" t="s">
        <v>379</v>
      </c>
      <c r="F938" s="6">
        <f t="shared" si="1557"/>
        <v>116641.2</v>
      </c>
      <c r="G938" s="6">
        <f t="shared" si="1557"/>
        <v>7500</v>
      </c>
      <c r="H938" s="6">
        <f t="shared" si="1557"/>
        <v>124141.2</v>
      </c>
      <c r="I938" s="6">
        <f t="shared" si="1558"/>
        <v>116534.2</v>
      </c>
      <c r="J938" s="6">
        <f t="shared" si="1557"/>
        <v>0</v>
      </c>
      <c r="K938" s="6">
        <f t="shared" si="1557"/>
        <v>116534.2</v>
      </c>
      <c r="L938" s="6">
        <f t="shared" si="1559"/>
        <v>116534.2</v>
      </c>
      <c r="M938" s="6">
        <f t="shared" si="1557"/>
        <v>0</v>
      </c>
      <c r="N938" s="6">
        <f t="shared" si="1557"/>
        <v>116534.2</v>
      </c>
    </row>
    <row r="939" spans="1:14" ht="31.5" outlineLevel="4" x14ac:dyDescent="0.2">
      <c r="A939" s="43" t="s">
        <v>566</v>
      </c>
      <c r="B939" s="43" t="s">
        <v>559</v>
      </c>
      <c r="C939" s="43" t="s">
        <v>380</v>
      </c>
      <c r="D939" s="43"/>
      <c r="E939" s="10" t="s">
        <v>35</v>
      </c>
      <c r="F939" s="6">
        <f t="shared" si="1557"/>
        <v>116641.2</v>
      </c>
      <c r="G939" s="6">
        <f t="shared" si="1557"/>
        <v>7500</v>
      </c>
      <c r="H939" s="6">
        <f t="shared" si="1557"/>
        <v>124141.2</v>
      </c>
      <c r="I939" s="6">
        <f t="shared" si="1558"/>
        <v>116534.2</v>
      </c>
      <c r="J939" s="6">
        <f t="shared" si="1557"/>
        <v>0</v>
      </c>
      <c r="K939" s="6">
        <f t="shared" si="1557"/>
        <v>116534.2</v>
      </c>
      <c r="L939" s="6">
        <f t="shared" si="1559"/>
        <v>116534.2</v>
      </c>
      <c r="M939" s="6">
        <f t="shared" si="1557"/>
        <v>0</v>
      </c>
      <c r="N939" s="6">
        <f t="shared" si="1557"/>
        <v>116534.2</v>
      </c>
    </row>
    <row r="940" spans="1:14" ht="29.25" customHeight="1" outlineLevel="5" x14ac:dyDescent="0.2">
      <c r="A940" s="43" t="s">
        <v>566</v>
      </c>
      <c r="B940" s="43" t="s">
        <v>559</v>
      </c>
      <c r="C940" s="163" t="s">
        <v>381</v>
      </c>
      <c r="D940" s="163"/>
      <c r="E940" s="164" t="s">
        <v>412</v>
      </c>
      <c r="F940" s="6">
        <f t="shared" si="1557"/>
        <v>116641.2</v>
      </c>
      <c r="G940" s="171">
        <f t="shared" si="1557"/>
        <v>7500</v>
      </c>
      <c r="H940" s="171">
        <f t="shared" si="1557"/>
        <v>124141.2</v>
      </c>
      <c r="I940" s="6">
        <f t="shared" si="1558"/>
        <v>116534.2</v>
      </c>
      <c r="J940" s="6">
        <f t="shared" si="1557"/>
        <v>0</v>
      </c>
      <c r="K940" s="6">
        <f t="shared" si="1557"/>
        <v>116534.2</v>
      </c>
      <c r="L940" s="6">
        <f t="shared" si="1559"/>
        <v>116534.2</v>
      </c>
      <c r="M940" s="6">
        <f t="shared" si="1557"/>
        <v>0</v>
      </c>
      <c r="N940" s="6">
        <f t="shared" si="1557"/>
        <v>116534.2</v>
      </c>
    </row>
    <row r="941" spans="1:14" ht="31.5" outlineLevel="7" x14ac:dyDescent="0.2">
      <c r="A941" s="44" t="s">
        <v>566</v>
      </c>
      <c r="B941" s="44" t="s">
        <v>559</v>
      </c>
      <c r="C941" s="44" t="s">
        <v>381</v>
      </c>
      <c r="D941" s="44" t="s">
        <v>65</v>
      </c>
      <c r="E941" s="11" t="s">
        <v>66</v>
      </c>
      <c r="F941" s="7">
        <v>116641.2</v>
      </c>
      <c r="G941" s="162">
        <v>7500</v>
      </c>
      <c r="H941" s="162">
        <f>SUM(F941:G941)</f>
        <v>124141.2</v>
      </c>
      <c r="I941" s="7">
        <v>116534.2</v>
      </c>
      <c r="J941" s="7"/>
      <c r="K941" s="7">
        <f>SUM(I941:J941)</f>
        <v>116534.2</v>
      </c>
      <c r="L941" s="7">
        <v>116534.2</v>
      </c>
      <c r="M941" s="7"/>
      <c r="N941" s="7">
        <f>SUM(L941:M941)</f>
        <v>116534.2</v>
      </c>
    </row>
    <row r="942" spans="1:14" ht="15.75" outlineLevel="1" x14ac:dyDescent="0.2">
      <c r="A942" s="43" t="s">
        <v>566</v>
      </c>
      <c r="B942" s="43" t="s">
        <v>476</v>
      </c>
      <c r="C942" s="43"/>
      <c r="D942" s="43"/>
      <c r="E942" s="10" t="s">
        <v>477</v>
      </c>
      <c r="F942" s="6">
        <f>F943+F948</f>
        <v>109</v>
      </c>
      <c r="G942" s="6">
        <f t="shared" ref="G942:H942" si="1561">G943+G948</f>
        <v>0</v>
      </c>
      <c r="H942" s="6">
        <f t="shared" si="1561"/>
        <v>109</v>
      </c>
      <c r="I942" s="6">
        <f t="shared" ref="I942:L942" si="1562">I943+I948</f>
        <v>109</v>
      </c>
      <c r="J942" s="6">
        <f t="shared" ref="J942" si="1563">J943+J948</f>
        <v>0</v>
      </c>
      <c r="K942" s="6">
        <f t="shared" ref="K942" si="1564">K943+K948</f>
        <v>109</v>
      </c>
      <c r="L942" s="6">
        <f t="shared" si="1562"/>
        <v>109</v>
      </c>
      <c r="M942" s="6">
        <f t="shared" ref="M942" si="1565">M943+M948</f>
        <v>0</v>
      </c>
      <c r="N942" s="6">
        <f t="shared" ref="N942" si="1566">N943+N948</f>
        <v>109</v>
      </c>
    </row>
    <row r="943" spans="1:14" ht="21.75" customHeight="1" outlineLevel="1" x14ac:dyDescent="0.2">
      <c r="A943" s="43" t="s">
        <v>566</v>
      </c>
      <c r="B943" s="43" t="s">
        <v>476</v>
      </c>
      <c r="C943" s="43" t="s">
        <v>260</v>
      </c>
      <c r="D943" s="43"/>
      <c r="E943" s="10" t="s">
        <v>261</v>
      </c>
      <c r="F943" s="6">
        <f>F944</f>
        <v>91</v>
      </c>
      <c r="G943" s="6">
        <f t="shared" ref="G943:H946" si="1567">G944</f>
        <v>0</v>
      </c>
      <c r="H943" s="6">
        <f t="shared" si="1567"/>
        <v>91</v>
      </c>
      <c r="I943" s="6">
        <f t="shared" ref="I943:L946" si="1568">I944</f>
        <v>91</v>
      </c>
      <c r="J943" s="6">
        <f t="shared" ref="J943:J946" si="1569">J944</f>
        <v>0</v>
      </c>
      <c r="K943" s="6">
        <f t="shared" ref="K943:K946" si="1570">K944</f>
        <v>91</v>
      </c>
      <c r="L943" s="6">
        <f t="shared" si="1568"/>
        <v>91</v>
      </c>
      <c r="M943" s="6">
        <f t="shared" ref="M943:M946" si="1571">M944</f>
        <v>0</v>
      </c>
      <c r="N943" s="6">
        <f t="shared" ref="N943:N946" si="1572">N944</f>
        <v>91</v>
      </c>
    </row>
    <row r="944" spans="1:14" ht="31.5" outlineLevel="1" x14ac:dyDescent="0.2">
      <c r="A944" s="43" t="s">
        <v>566</v>
      </c>
      <c r="B944" s="43" t="s">
        <v>476</v>
      </c>
      <c r="C944" s="43" t="s">
        <v>378</v>
      </c>
      <c r="D944" s="43"/>
      <c r="E944" s="10" t="s">
        <v>379</v>
      </c>
      <c r="F944" s="6">
        <f>F945</f>
        <v>91</v>
      </c>
      <c r="G944" s="6">
        <f t="shared" si="1567"/>
        <v>0</v>
      </c>
      <c r="H944" s="6">
        <f t="shared" si="1567"/>
        <v>91</v>
      </c>
      <c r="I944" s="6">
        <f t="shared" si="1568"/>
        <v>91</v>
      </c>
      <c r="J944" s="6">
        <f t="shared" si="1569"/>
        <v>0</v>
      </c>
      <c r="K944" s="6">
        <f t="shared" si="1570"/>
        <v>91</v>
      </c>
      <c r="L944" s="6">
        <f t="shared" si="1568"/>
        <v>91</v>
      </c>
      <c r="M944" s="6">
        <f t="shared" si="1571"/>
        <v>0</v>
      </c>
      <c r="N944" s="6">
        <f t="shared" si="1572"/>
        <v>91</v>
      </c>
    </row>
    <row r="945" spans="1:14" ht="31.5" outlineLevel="1" x14ac:dyDescent="0.2">
      <c r="A945" s="43" t="s">
        <v>566</v>
      </c>
      <c r="B945" s="43" t="s">
        <v>476</v>
      </c>
      <c r="C945" s="43" t="s">
        <v>380</v>
      </c>
      <c r="D945" s="43"/>
      <c r="E945" s="10" t="s">
        <v>35</v>
      </c>
      <c r="F945" s="6">
        <f>F946</f>
        <v>91</v>
      </c>
      <c r="G945" s="6">
        <f t="shared" si="1567"/>
        <v>0</v>
      </c>
      <c r="H945" s="6">
        <f t="shared" si="1567"/>
        <v>91</v>
      </c>
      <c r="I945" s="6">
        <f t="shared" si="1568"/>
        <v>91</v>
      </c>
      <c r="J945" s="6">
        <f t="shared" si="1569"/>
        <v>0</v>
      </c>
      <c r="K945" s="6">
        <f t="shared" si="1570"/>
        <v>91</v>
      </c>
      <c r="L945" s="6">
        <f t="shared" si="1568"/>
        <v>91</v>
      </c>
      <c r="M945" s="6">
        <f t="shared" si="1571"/>
        <v>0</v>
      </c>
      <c r="N945" s="6">
        <f t="shared" si="1572"/>
        <v>91</v>
      </c>
    </row>
    <row r="946" spans="1:14" ht="31.5" outlineLevel="1" x14ac:dyDescent="0.2">
      <c r="A946" s="43" t="s">
        <v>566</v>
      </c>
      <c r="B946" s="43" t="s">
        <v>476</v>
      </c>
      <c r="C946" s="43" t="s">
        <v>381</v>
      </c>
      <c r="D946" s="43"/>
      <c r="E946" s="10" t="s">
        <v>412</v>
      </c>
      <c r="F946" s="6">
        <f>F947</f>
        <v>91</v>
      </c>
      <c r="G946" s="6">
        <f t="shared" si="1567"/>
        <v>0</v>
      </c>
      <c r="H946" s="6">
        <f t="shared" si="1567"/>
        <v>91</v>
      </c>
      <c r="I946" s="6">
        <f t="shared" si="1568"/>
        <v>91</v>
      </c>
      <c r="J946" s="6">
        <f t="shared" si="1569"/>
        <v>0</v>
      </c>
      <c r="K946" s="6">
        <f t="shared" si="1570"/>
        <v>91</v>
      </c>
      <c r="L946" s="6">
        <f t="shared" si="1568"/>
        <v>91</v>
      </c>
      <c r="M946" s="6">
        <f t="shared" si="1571"/>
        <v>0</v>
      </c>
      <c r="N946" s="6">
        <f t="shared" si="1572"/>
        <v>91</v>
      </c>
    </row>
    <row r="947" spans="1:14" ht="31.5" outlineLevel="1" x14ac:dyDescent="0.2">
      <c r="A947" s="44" t="s">
        <v>566</v>
      </c>
      <c r="B947" s="44" t="s">
        <v>476</v>
      </c>
      <c r="C947" s="44" t="s">
        <v>381</v>
      </c>
      <c r="D947" s="44" t="s">
        <v>65</v>
      </c>
      <c r="E947" s="11" t="s">
        <v>66</v>
      </c>
      <c r="F947" s="7">
        <v>91</v>
      </c>
      <c r="G947" s="7"/>
      <c r="H947" s="7">
        <f>SUM(F947:G947)</f>
        <v>91</v>
      </c>
      <c r="I947" s="7">
        <v>91</v>
      </c>
      <c r="J947" s="7"/>
      <c r="K947" s="7">
        <f>SUM(I947:J947)</f>
        <v>91</v>
      </c>
      <c r="L947" s="7">
        <v>91</v>
      </c>
      <c r="M947" s="7"/>
      <c r="N947" s="7">
        <f>SUM(L947:M947)</f>
        <v>91</v>
      </c>
    </row>
    <row r="948" spans="1:14" ht="31.5" outlineLevel="2" x14ac:dyDescent="0.2">
      <c r="A948" s="43" t="s">
        <v>566</v>
      </c>
      <c r="B948" s="43" t="s">
        <v>476</v>
      </c>
      <c r="C948" s="43" t="s">
        <v>30</v>
      </c>
      <c r="D948" s="43"/>
      <c r="E948" s="10" t="s">
        <v>31</v>
      </c>
      <c r="F948" s="6">
        <f t="shared" ref="F948:N951" si="1573">F949</f>
        <v>18</v>
      </c>
      <c r="G948" s="6">
        <f t="shared" si="1573"/>
        <v>0</v>
      </c>
      <c r="H948" s="6">
        <f t="shared" si="1573"/>
        <v>18</v>
      </c>
      <c r="I948" s="6">
        <f t="shared" si="1573"/>
        <v>18</v>
      </c>
      <c r="J948" s="6">
        <f t="shared" si="1573"/>
        <v>0</v>
      </c>
      <c r="K948" s="6">
        <f t="shared" si="1573"/>
        <v>18</v>
      </c>
      <c r="L948" s="6">
        <f t="shared" ref="L948:L951" si="1574">L949</f>
        <v>18</v>
      </c>
      <c r="M948" s="6">
        <f t="shared" si="1573"/>
        <v>0</v>
      </c>
      <c r="N948" s="6">
        <f t="shared" si="1573"/>
        <v>18</v>
      </c>
    </row>
    <row r="949" spans="1:14" ht="15.75" outlineLevel="3" x14ac:dyDescent="0.2">
      <c r="A949" s="43" t="s">
        <v>566</v>
      </c>
      <c r="B949" s="43" t="s">
        <v>476</v>
      </c>
      <c r="C949" s="43" t="s">
        <v>71</v>
      </c>
      <c r="D949" s="43"/>
      <c r="E949" s="10" t="s">
        <v>72</v>
      </c>
      <c r="F949" s="6">
        <f t="shared" si="1573"/>
        <v>18</v>
      </c>
      <c r="G949" s="6">
        <f t="shared" si="1573"/>
        <v>0</v>
      </c>
      <c r="H949" s="6">
        <f t="shared" si="1573"/>
        <v>18</v>
      </c>
      <c r="I949" s="6">
        <f t="shared" si="1573"/>
        <v>18</v>
      </c>
      <c r="J949" s="6">
        <f t="shared" si="1573"/>
        <v>0</v>
      </c>
      <c r="K949" s="6">
        <f t="shared" si="1573"/>
        <v>18</v>
      </c>
      <c r="L949" s="6">
        <f t="shared" si="1574"/>
        <v>18</v>
      </c>
      <c r="M949" s="6">
        <f t="shared" si="1573"/>
        <v>0</v>
      </c>
      <c r="N949" s="6">
        <f t="shared" si="1573"/>
        <v>18</v>
      </c>
    </row>
    <row r="950" spans="1:14" ht="30" customHeight="1" outlineLevel="4" x14ac:dyDescent="0.2">
      <c r="A950" s="43" t="s">
        <v>566</v>
      </c>
      <c r="B950" s="43" t="s">
        <v>476</v>
      </c>
      <c r="C950" s="43" t="s">
        <v>73</v>
      </c>
      <c r="D950" s="43"/>
      <c r="E950" s="10" t="s">
        <v>74</v>
      </c>
      <c r="F950" s="6">
        <f t="shared" si="1573"/>
        <v>18</v>
      </c>
      <c r="G950" s="6">
        <f t="shared" si="1573"/>
        <v>0</v>
      </c>
      <c r="H950" s="6">
        <f t="shared" si="1573"/>
        <v>18</v>
      </c>
      <c r="I950" s="6">
        <f t="shared" si="1573"/>
        <v>18</v>
      </c>
      <c r="J950" s="6">
        <f t="shared" si="1573"/>
        <v>0</v>
      </c>
      <c r="K950" s="6">
        <f t="shared" si="1573"/>
        <v>18</v>
      </c>
      <c r="L950" s="6">
        <f t="shared" si="1574"/>
        <v>18</v>
      </c>
      <c r="M950" s="6">
        <f t="shared" si="1573"/>
        <v>0</v>
      </c>
      <c r="N950" s="6">
        <f t="shared" si="1573"/>
        <v>18</v>
      </c>
    </row>
    <row r="951" spans="1:14" ht="15.75" outlineLevel="5" x14ac:dyDescent="0.2">
      <c r="A951" s="43" t="s">
        <v>566</v>
      </c>
      <c r="B951" s="43" t="s">
        <v>476</v>
      </c>
      <c r="C951" s="43" t="s">
        <v>75</v>
      </c>
      <c r="D951" s="43"/>
      <c r="E951" s="10" t="s">
        <v>76</v>
      </c>
      <c r="F951" s="6">
        <f t="shared" si="1573"/>
        <v>18</v>
      </c>
      <c r="G951" s="6">
        <f t="shared" si="1573"/>
        <v>0</v>
      </c>
      <c r="H951" s="6">
        <f t="shared" si="1573"/>
        <v>18</v>
      </c>
      <c r="I951" s="6">
        <f t="shared" si="1573"/>
        <v>18</v>
      </c>
      <c r="J951" s="6">
        <f t="shared" si="1573"/>
        <v>0</v>
      </c>
      <c r="K951" s="6">
        <f t="shared" si="1573"/>
        <v>18</v>
      </c>
      <c r="L951" s="6">
        <f t="shared" si="1574"/>
        <v>18</v>
      </c>
      <c r="M951" s="6">
        <f t="shared" si="1573"/>
        <v>0</v>
      </c>
      <c r="N951" s="6">
        <f t="shared" si="1573"/>
        <v>18</v>
      </c>
    </row>
    <row r="952" spans="1:14" ht="15.75" outlineLevel="7" x14ac:dyDescent="0.2">
      <c r="A952" s="44" t="s">
        <v>566</v>
      </c>
      <c r="B952" s="44" t="s">
        <v>476</v>
      </c>
      <c r="C952" s="44" t="s">
        <v>75</v>
      </c>
      <c r="D952" s="44" t="s">
        <v>7</v>
      </c>
      <c r="E952" s="11" t="s">
        <v>8</v>
      </c>
      <c r="F952" s="7">
        <v>18</v>
      </c>
      <c r="G952" s="7"/>
      <c r="H952" s="7">
        <f>SUM(F952:G952)</f>
        <v>18</v>
      </c>
      <c r="I952" s="7">
        <v>18</v>
      </c>
      <c r="J952" s="7"/>
      <c r="K952" s="7">
        <f>SUM(I952:J952)</f>
        <v>18</v>
      </c>
      <c r="L952" s="7">
        <v>18</v>
      </c>
      <c r="M952" s="7"/>
      <c r="N952" s="7">
        <f>SUM(L952:M952)</f>
        <v>18</v>
      </c>
    </row>
    <row r="953" spans="1:14" ht="15.75" outlineLevel="1" x14ac:dyDescent="0.2">
      <c r="A953" s="43" t="s">
        <v>566</v>
      </c>
      <c r="B953" s="43" t="s">
        <v>530</v>
      </c>
      <c r="C953" s="43"/>
      <c r="D953" s="43"/>
      <c r="E953" s="10" t="s">
        <v>531</v>
      </c>
      <c r="F953" s="6">
        <f t="shared" ref="F953:N957" si="1575">F954</f>
        <v>538.20000000000005</v>
      </c>
      <c r="G953" s="6">
        <f t="shared" si="1575"/>
        <v>0</v>
      </c>
      <c r="H953" s="6">
        <f t="shared" si="1575"/>
        <v>538.20000000000005</v>
      </c>
      <c r="I953" s="6">
        <f t="shared" ref="I953:I957" si="1576">I954</f>
        <v>538.20000000000005</v>
      </c>
      <c r="J953" s="6">
        <f t="shared" si="1575"/>
        <v>0</v>
      </c>
      <c r="K953" s="6">
        <f t="shared" si="1575"/>
        <v>538.20000000000005</v>
      </c>
      <c r="L953" s="6">
        <f t="shared" ref="L953:L957" si="1577">L954</f>
        <v>538.20000000000005</v>
      </c>
      <c r="M953" s="6">
        <f t="shared" si="1575"/>
        <v>0</v>
      </c>
      <c r="N953" s="6">
        <f t="shared" si="1575"/>
        <v>538.20000000000005</v>
      </c>
    </row>
    <row r="954" spans="1:14" ht="20.25" customHeight="1" outlineLevel="2" x14ac:dyDescent="0.2">
      <c r="A954" s="43" t="s">
        <v>566</v>
      </c>
      <c r="B954" s="43" t="s">
        <v>530</v>
      </c>
      <c r="C954" s="43" t="s">
        <v>260</v>
      </c>
      <c r="D954" s="43"/>
      <c r="E954" s="10" t="s">
        <v>261</v>
      </c>
      <c r="F954" s="6">
        <f t="shared" si="1575"/>
        <v>538.20000000000005</v>
      </c>
      <c r="G954" s="6">
        <f t="shared" si="1575"/>
        <v>0</v>
      </c>
      <c r="H954" s="6">
        <f t="shared" si="1575"/>
        <v>538.20000000000005</v>
      </c>
      <c r="I954" s="6">
        <f t="shared" si="1576"/>
        <v>538.20000000000005</v>
      </c>
      <c r="J954" s="6">
        <f t="shared" si="1575"/>
        <v>0</v>
      </c>
      <c r="K954" s="6">
        <f t="shared" si="1575"/>
        <v>538.20000000000005</v>
      </c>
      <c r="L954" s="6">
        <f t="shared" si="1577"/>
        <v>538.20000000000005</v>
      </c>
      <c r="M954" s="6">
        <f t="shared" si="1575"/>
        <v>0</v>
      </c>
      <c r="N954" s="6">
        <f t="shared" si="1575"/>
        <v>538.20000000000005</v>
      </c>
    </row>
    <row r="955" spans="1:14" ht="31.5" outlineLevel="3" x14ac:dyDescent="0.2">
      <c r="A955" s="43" t="s">
        <v>566</v>
      </c>
      <c r="B955" s="43" t="s">
        <v>530</v>
      </c>
      <c r="C955" s="43" t="s">
        <v>378</v>
      </c>
      <c r="D955" s="43"/>
      <c r="E955" s="10" t="s">
        <v>379</v>
      </c>
      <c r="F955" s="6">
        <f t="shared" si="1575"/>
        <v>538.20000000000005</v>
      </c>
      <c r="G955" s="6">
        <f t="shared" si="1575"/>
        <v>0</v>
      </c>
      <c r="H955" s="6">
        <f t="shared" si="1575"/>
        <v>538.20000000000005</v>
      </c>
      <c r="I955" s="6">
        <f t="shared" si="1576"/>
        <v>538.20000000000005</v>
      </c>
      <c r="J955" s="6">
        <f t="shared" si="1575"/>
        <v>0</v>
      </c>
      <c r="K955" s="6">
        <f t="shared" si="1575"/>
        <v>538.20000000000005</v>
      </c>
      <c r="L955" s="6">
        <f t="shared" si="1577"/>
        <v>538.20000000000005</v>
      </c>
      <c r="M955" s="6">
        <f t="shared" si="1575"/>
        <v>0</v>
      </c>
      <c r="N955" s="6">
        <f t="shared" si="1575"/>
        <v>538.20000000000005</v>
      </c>
    </row>
    <row r="956" spans="1:14" ht="31.5" outlineLevel="4" x14ac:dyDescent="0.2">
      <c r="A956" s="43" t="s">
        <v>566</v>
      </c>
      <c r="B956" s="43" t="s">
        <v>530</v>
      </c>
      <c r="C956" s="43" t="s">
        <v>380</v>
      </c>
      <c r="D956" s="43"/>
      <c r="E956" s="10" t="s">
        <v>35</v>
      </c>
      <c r="F956" s="6">
        <f t="shared" si="1575"/>
        <v>538.20000000000005</v>
      </c>
      <c r="G956" s="6">
        <f t="shared" si="1575"/>
        <v>0</v>
      </c>
      <c r="H956" s="6">
        <f t="shared" si="1575"/>
        <v>538.20000000000005</v>
      </c>
      <c r="I956" s="6">
        <f t="shared" si="1576"/>
        <v>538.20000000000005</v>
      </c>
      <c r="J956" s="6">
        <f t="shared" si="1575"/>
        <v>0</v>
      </c>
      <c r="K956" s="6">
        <f t="shared" si="1575"/>
        <v>538.20000000000005</v>
      </c>
      <c r="L956" s="6">
        <f t="shared" si="1577"/>
        <v>538.20000000000005</v>
      </c>
      <c r="M956" s="6">
        <f t="shared" si="1575"/>
        <v>0</v>
      </c>
      <c r="N956" s="6">
        <f t="shared" si="1575"/>
        <v>538.20000000000005</v>
      </c>
    </row>
    <row r="957" spans="1:14" ht="15.75" outlineLevel="5" x14ac:dyDescent="0.2">
      <c r="A957" s="43" t="s">
        <v>566</v>
      </c>
      <c r="B957" s="43" t="s">
        <v>530</v>
      </c>
      <c r="C957" s="43" t="s">
        <v>382</v>
      </c>
      <c r="D957" s="43"/>
      <c r="E957" s="10" t="s">
        <v>383</v>
      </c>
      <c r="F957" s="6">
        <f t="shared" si="1575"/>
        <v>538.20000000000005</v>
      </c>
      <c r="G957" s="6">
        <f t="shared" si="1575"/>
        <v>0</v>
      </c>
      <c r="H957" s="6">
        <f t="shared" si="1575"/>
        <v>538.20000000000005</v>
      </c>
      <c r="I957" s="6">
        <f t="shared" si="1576"/>
        <v>538.20000000000005</v>
      </c>
      <c r="J957" s="6">
        <f t="shared" si="1575"/>
        <v>0</v>
      </c>
      <c r="K957" s="6">
        <f t="shared" si="1575"/>
        <v>538.20000000000005</v>
      </c>
      <c r="L957" s="6">
        <f t="shared" si="1577"/>
        <v>538.20000000000005</v>
      </c>
      <c r="M957" s="6">
        <f t="shared" si="1575"/>
        <v>0</v>
      </c>
      <c r="N957" s="6">
        <f t="shared" si="1575"/>
        <v>538.20000000000005</v>
      </c>
    </row>
    <row r="958" spans="1:14" ht="31.5" outlineLevel="7" x14ac:dyDescent="0.2">
      <c r="A958" s="44" t="s">
        <v>566</v>
      </c>
      <c r="B958" s="44" t="s">
        <v>530</v>
      </c>
      <c r="C958" s="44" t="s">
        <v>382</v>
      </c>
      <c r="D958" s="44" t="s">
        <v>65</v>
      </c>
      <c r="E958" s="11" t="s">
        <v>66</v>
      </c>
      <c r="F958" s="7">
        <v>538.20000000000005</v>
      </c>
      <c r="G958" s="7"/>
      <c r="H958" s="7">
        <f>SUM(F958:G958)</f>
        <v>538.20000000000005</v>
      </c>
      <c r="I958" s="7">
        <v>538.20000000000005</v>
      </c>
      <c r="J958" s="7"/>
      <c r="K958" s="7">
        <f>SUM(I958:J958)</f>
        <v>538.20000000000005</v>
      </c>
      <c r="L958" s="7">
        <v>538.20000000000005</v>
      </c>
      <c r="M958" s="7"/>
      <c r="N958" s="7">
        <f>SUM(L958:M958)</f>
        <v>538.20000000000005</v>
      </c>
    </row>
    <row r="959" spans="1:14" ht="15.75" outlineLevel="7" x14ac:dyDescent="0.2">
      <c r="A959" s="43" t="s">
        <v>566</v>
      </c>
      <c r="B959" s="43" t="s">
        <v>536</v>
      </c>
      <c r="C959" s="44"/>
      <c r="D959" s="44"/>
      <c r="E959" s="53" t="s">
        <v>537</v>
      </c>
      <c r="F959" s="6">
        <f t="shared" ref="F959:N964" si="1578">F960</f>
        <v>780</v>
      </c>
      <c r="G959" s="6">
        <f t="shared" si="1578"/>
        <v>0</v>
      </c>
      <c r="H959" s="6">
        <f t="shared" si="1578"/>
        <v>780</v>
      </c>
      <c r="I959" s="6">
        <f t="shared" ref="I959:I964" si="1579">I960</f>
        <v>780</v>
      </c>
      <c r="J959" s="6">
        <f t="shared" si="1578"/>
        <v>0</v>
      </c>
      <c r="K959" s="6">
        <f t="shared" si="1578"/>
        <v>780</v>
      </c>
      <c r="L959" s="6">
        <f>L960</f>
        <v>780</v>
      </c>
      <c r="M959" s="6">
        <f t="shared" si="1578"/>
        <v>0</v>
      </c>
      <c r="N959" s="6">
        <f t="shared" si="1578"/>
        <v>780</v>
      </c>
    </row>
    <row r="960" spans="1:14" ht="15.75" outlineLevel="1" x14ac:dyDescent="0.2">
      <c r="A960" s="43" t="s">
        <v>566</v>
      </c>
      <c r="B960" s="43" t="s">
        <v>544</v>
      </c>
      <c r="C960" s="43"/>
      <c r="D960" s="43"/>
      <c r="E960" s="10" t="s">
        <v>545</v>
      </c>
      <c r="F960" s="6">
        <f t="shared" si="1578"/>
        <v>780</v>
      </c>
      <c r="G960" s="6">
        <f t="shared" si="1578"/>
        <v>0</v>
      </c>
      <c r="H960" s="6">
        <f t="shared" si="1578"/>
        <v>780</v>
      </c>
      <c r="I960" s="6">
        <f t="shared" si="1579"/>
        <v>780</v>
      </c>
      <c r="J960" s="6">
        <f t="shared" si="1578"/>
        <v>0</v>
      </c>
      <c r="K960" s="6">
        <f t="shared" si="1578"/>
        <v>780</v>
      </c>
      <c r="L960" s="6">
        <f t="shared" ref="L960:L964" si="1580">L961</f>
        <v>780</v>
      </c>
      <c r="M960" s="6">
        <f t="shared" si="1578"/>
        <v>0</v>
      </c>
      <c r="N960" s="6">
        <f t="shared" si="1578"/>
        <v>780</v>
      </c>
    </row>
    <row r="961" spans="1:14" ht="17.25" customHeight="1" outlineLevel="2" x14ac:dyDescent="0.2">
      <c r="A961" s="43" t="s">
        <v>566</v>
      </c>
      <c r="B961" s="43" t="s">
        <v>544</v>
      </c>
      <c r="C961" s="43" t="s">
        <v>260</v>
      </c>
      <c r="D961" s="43"/>
      <c r="E961" s="10" t="s">
        <v>261</v>
      </c>
      <c r="F961" s="6">
        <f t="shared" si="1578"/>
        <v>780</v>
      </c>
      <c r="G961" s="6">
        <f t="shared" si="1578"/>
        <v>0</v>
      </c>
      <c r="H961" s="6">
        <f t="shared" si="1578"/>
        <v>780</v>
      </c>
      <c r="I961" s="6">
        <f t="shared" si="1579"/>
        <v>780</v>
      </c>
      <c r="J961" s="6">
        <f t="shared" si="1578"/>
        <v>0</v>
      </c>
      <c r="K961" s="6">
        <f t="shared" si="1578"/>
        <v>780</v>
      </c>
      <c r="L961" s="6">
        <f t="shared" si="1580"/>
        <v>780</v>
      </c>
      <c r="M961" s="6">
        <f t="shared" si="1578"/>
        <v>0</v>
      </c>
      <c r="N961" s="6">
        <f t="shared" si="1578"/>
        <v>780</v>
      </c>
    </row>
    <row r="962" spans="1:14" ht="15.75" outlineLevel="3" x14ac:dyDescent="0.2">
      <c r="A962" s="43" t="s">
        <v>566</v>
      </c>
      <c r="B962" s="43" t="s">
        <v>544</v>
      </c>
      <c r="C962" s="43" t="s">
        <v>262</v>
      </c>
      <c r="D962" s="43"/>
      <c r="E962" s="10" t="s">
        <v>263</v>
      </c>
      <c r="F962" s="6">
        <f t="shared" si="1578"/>
        <v>780</v>
      </c>
      <c r="G962" s="6">
        <f t="shared" si="1578"/>
        <v>0</v>
      </c>
      <c r="H962" s="6">
        <f t="shared" si="1578"/>
        <v>780</v>
      </c>
      <c r="I962" s="6">
        <f t="shared" si="1579"/>
        <v>780</v>
      </c>
      <c r="J962" s="6">
        <f t="shared" si="1578"/>
        <v>0</v>
      </c>
      <c r="K962" s="6">
        <f t="shared" si="1578"/>
        <v>780</v>
      </c>
      <c r="L962" s="6">
        <f t="shared" si="1580"/>
        <v>780</v>
      </c>
      <c r="M962" s="6">
        <f t="shared" si="1578"/>
        <v>0</v>
      </c>
      <c r="N962" s="6">
        <f t="shared" si="1578"/>
        <v>780</v>
      </c>
    </row>
    <row r="963" spans="1:14" ht="31.5" outlineLevel="4" x14ac:dyDescent="0.2">
      <c r="A963" s="43" t="s">
        <v>566</v>
      </c>
      <c r="B963" s="43" t="s">
        <v>544</v>
      </c>
      <c r="C963" s="43" t="s">
        <v>384</v>
      </c>
      <c r="D963" s="43"/>
      <c r="E963" s="10" t="s">
        <v>385</v>
      </c>
      <c r="F963" s="6">
        <f t="shared" si="1578"/>
        <v>780</v>
      </c>
      <c r="G963" s="6">
        <f t="shared" si="1578"/>
        <v>0</v>
      </c>
      <c r="H963" s="6">
        <f t="shared" si="1578"/>
        <v>780</v>
      </c>
      <c r="I963" s="6">
        <f t="shared" si="1579"/>
        <v>780</v>
      </c>
      <c r="J963" s="6">
        <f t="shared" si="1578"/>
        <v>0</v>
      </c>
      <c r="K963" s="6">
        <f t="shared" si="1578"/>
        <v>780</v>
      </c>
      <c r="L963" s="6">
        <f t="shared" si="1580"/>
        <v>780</v>
      </c>
      <c r="M963" s="6">
        <f t="shared" si="1578"/>
        <v>0</v>
      </c>
      <c r="N963" s="6">
        <f t="shared" si="1578"/>
        <v>780</v>
      </c>
    </row>
    <row r="964" spans="1:14" ht="31.5" outlineLevel="5" x14ac:dyDescent="0.2">
      <c r="A964" s="43" t="s">
        <v>566</v>
      </c>
      <c r="B964" s="43" t="s">
        <v>544</v>
      </c>
      <c r="C964" s="43" t="s">
        <v>386</v>
      </c>
      <c r="D964" s="43"/>
      <c r="E964" s="10" t="s">
        <v>387</v>
      </c>
      <c r="F964" s="6">
        <f t="shared" si="1578"/>
        <v>780</v>
      </c>
      <c r="G964" s="6">
        <f t="shared" si="1578"/>
        <v>0</v>
      </c>
      <c r="H964" s="6">
        <f t="shared" si="1578"/>
        <v>780</v>
      </c>
      <c r="I964" s="6">
        <f t="shared" si="1579"/>
        <v>780</v>
      </c>
      <c r="J964" s="6">
        <f t="shared" si="1578"/>
        <v>0</v>
      </c>
      <c r="K964" s="6">
        <f t="shared" si="1578"/>
        <v>780</v>
      </c>
      <c r="L964" s="6">
        <f t="shared" si="1580"/>
        <v>780</v>
      </c>
      <c r="M964" s="6">
        <f t="shared" si="1578"/>
        <v>0</v>
      </c>
      <c r="N964" s="6">
        <f t="shared" si="1578"/>
        <v>780</v>
      </c>
    </row>
    <row r="965" spans="1:14" ht="15.75" outlineLevel="7" x14ac:dyDescent="0.2">
      <c r="A965" s="44" t="s">
        <v>566</v>
      </c>
      <c r="B965" s="44" t="s">
        <v>544</v>
      </c>
      <c r="C965" s="44" t="s">
        <v>386</v>
      </c>
      <c r="D965" s="44" t="s">
        <v>19</v>
      </c>
      <c r="E965" s="11" t="s">
        <v>20</v>
      </c>
      <c r="F965" s="7">
        <v>780</v>
      </c>
      <c r="G965" s="7"/>
      <c r="H965" s="7">
        <f>SUM(F965:G965)</f>
        <v>780</v>
      </c>
      <c r="I965" s="7">
        <v>780</v>
      </c>
      <c r="J965" s="7"/>
      <c r="K965" s="7">
        <f>SUM(I965:J965)</f>
        <v>780</v>
      </c>
      <c r="L965" s="7">
        <v>780</v>
      </c>
      <c r="M965" s="7"/>
      <c r="N965" s="7">
        <f>SUM(L965:M965)</f>
        <v>780</v>
      </c>
    </row>
    <row r="966" spans="1:14" ht="15.75" outlineLevel="7" x14ac:dyDescent="0.2">
      <c r="A966" s="43" t="s">
        <v>566</v>
      </c>
      <c r="B966" s="43" t="s">
        <v>546</v>
      </c>
      <c r="C966" s="44"/>
      <c r="D966" s="44"/>
      <c r="E966" s="51" t="s">
        <v>547</v>
      </c>
      <c r="F966" s="6">
        <f>F973+F998+F1010+F967</f>
        <v>34683.184529999999</v>
      </c>
      <c r="G966" s="6">
        <f t="shared" ref="G966:H966" si="1581">G973+G998+G1010+G967</f>
        <v>-6749.9999699999998</v>
      </c>
      <c r="H966" s="6">
        <f t="shared" si="1581"/>
        <v>27933.184559999998</v>
      </c>
      <c r="I966" s="6">
        <f t="shared" ref="I966:L966" si="1582">I973+I998+I1010+I967</f>
        <v>12326.099999999999</v>
      </c>
      <c r="J966" s="6">
        <f t="shared" ref="J966" si="1583">J973+J998+J1010+J967</f>
        <v>0</v>
      </c>
      <c r="K966" s="6">
        <f t="shared" ref="K966" si="1584">K973+K998+K1010+K967</f>
        <v>12326.099999999999</v>
      </c>
      <c r="L966" s="6">
        <f t="shared" si="1582"/>
        <v>13368.4</v>
      </c>
      <c r="M966" s="6">
        <f t="shared" ref="M966" si="1585">M973+M998+M1010+M967</f>
        <v>0</v>
      </c>
      <c r="N966" s="6">
        <f t="shared" ref="N966" si="1586">N973+N998+N1010+N967</f>
        <v>13368.4</v>
      </c>
    </row>
    <row r="967" spans="1:14" ht="15.75" outlineLevel="7" x14ac:dyDescent="0.2">
      <c r="A967" s="43" t="s">
        <v>566</v>
      </c>
      <c r="B967" s="104" t="s">
        <v>763</v>
      </c>
      <c r="C967" s="44"/>
      <c r="D967" s="44"/>
      <c r="E967" s="51" t="s">
        <v>843</v>
      </c>
      <c r="F967" s="6">
        <f>F968</f>
        <v>366.67</v>
      </c>
      <c r="G967" s="6">
        <f t="shared" ref="G967:H971" si="1587">G968</f>
        <v>0</v>
      </c>
      <c r="H967" s="6">
        <f t="shared" si="1587"/>
        <v>366.67</v>
      </c>
      <c r="I967" s="6"/>
      <c r="J967" s="6">
        <f t="shared" ref="J967:J971" si="1588">J968</f>
        <v>0</v>
      </c>
      <c r="K967" s="6">
        <f t="shared" ref="K967:K971" si="1589">K968</f>
        <v>0</v>
      </c>
      <c r="L967" s="6"/>
      <c r="M967" s="6">
        <f t="shared" ref="M967:M971" si="1590">M968</f>
        <v>0</v>
      </c>
      <c r="N967" s="6">
        <f t="shared" ref="N967:N971" si="1591">N968</f>
        <v>0</v>
      </c>
    </row>
    <row r="968" spans="1:14" ht="20.25" customHeight="1" outlineLevel="7" x14ac:dyDescent="0.2">
      <c r="A968" s="43" t="s">
        <v>566</v>
      </c>
      <c r="B968" s="104" t="s">
        <v>763</v>
      </c>
      <c r="C968" s="41" t="s">
        <v>260</v>
      </c>
      <c r="D968" s="41"/>
      <c r="E968" s="21" t="s">
        <v>261</v>
      </c>
      <c r="F968" s="6">
        <f>F969</f>
        <v>366.67</v>
      </c>
      <c r="G968" s="6">
        <f t="shared" si="1587"/>
        <v>0</v>
      </c>
      <c r="H968" s="6">
        <f t="shared" si="1587"/>
        <v>366.67</v>
      </c>
      <c r="I968" s="6"/>
      <c r="J968" s="6">
        <f t="shared" si="1588"/>
        <v>0</v>
      </c>
      <c r="K968" s="6">
        <f t="shared" si="1589"/>
        <v>0</v>
      </c>
      <c r="L968" s="6"/>
      <c r="M968" s="6">
        <f t="shared" si="1590"/>
        <v>0</v>
      </c>
      <c r="N968" s="6">
        <f t="shared" si="1591"/>
        <v>0</v>
      </c>
    </row>
    <row r="969" spans="1:14" ht="15.75" outlineLevel="7" x14ac:dyDescent="0.2">
      <c r="A969" s="43" t="s">
        <v>566</v>
      </c>
      <c r="B969" s="104" t="s">
        <v>763</v>
      </c>
      <c r="C969" s="41" t="s">
        <v>262</v>
      </c>
      <c r="D969" s="41"/>
      <c r="E969" s="21" t="s">
        <v>263</v>
      </c>
      <c r="F969" s="6">
        <f>F970</f>
        <v>366.67</v>
      </c>
      <c r="G969" s="6">
        <f t="shared" si="1587"/>
        <v>0</v>
      </c>
      <c r="H969" s="6">
        <f t="shared" si="1587"/>
        <v>366.67</v>
      </c>
      <c r="I969" s="6"/>
      <c r="J969" s="6">
        <f t="shared" si="1588"/>
        <v>0</v>
      </c>
      <c r="K969" s="6">
        <f t="shared" si="1589"/>
        <v>0</v>
      </c>
      <c r="L969" s="6"/>
      <c r="M969" s="6">
        <f t="shared" si="1590"/>
        <v>0</v>
      </c>
      <c r="N969" s="6">
        <f t="shared" si="1591"/>
        <v>0</v>
      </c>
    </row>
    <row r="970" spans="1:14" ht="31.5" outlineLevel="7" x14ac:dyDescent="0.2">
      <c r="A970" s="43" t="s">
        <v>566</v>
      </c>
      <c r="B970" s="104" t="s">
        <v>763</v>
      </c>
      <c r="C970" s="41" t="s">
        <v>384</v>
      </c>
      <c r="D970" s="41"/>
      <c r="E970" s="21" t="s">
        <v>385</v>
      </c>
      <c r="F970" s="6">
        <f>F971</f>
        <v>366.67</v>
      </c>
      <c r="G970" s="6">
        <f t="shared" si="1587"/>
        <v>0</v>
      </c>
      <c r="H970" s="6">
        <f t="shared" si="1587"/>
        <v>366.67</v>
      </c>
      <c r="I970" s="6"/>
      <c r="J970" s="6">
        <f t="shared" si="1588"/>
        <v>0</v>
      </c>
      <c r="K970" s="6">
        <f t="shared" si="1589"/>
        <v>0</v>
      </c>
      <c r="L970" s="6"/>
      <c r="M970" s="6">
        <f t="shared" si="1590"/>
        <v>0</v>
      </c>
      <c r="N970" s="6">
        <f t="shared" si="1591"/>
        <v>0</v>
      </c>
    </row>
    <row r="971" spans="1:14" ht="15.75" outlineLevel="7" x14ac:dyDescent="0.2">
      <c r="A971" s="43" t="s">
        <v>566</v>
      </c>
      <c r="B971" s="104" t="s">
        <v>763</v>
      </c>
      <c r="C971" s="41" t="s">
        <v>602</v>
      </c>
      <c r="D971" s="42"/>
      <c r="E971" s="21" t="s">
        <v>603</v>
      </c>
      <c r="F971" s="6">
        <f>F972</f>
        <v>366.67</v>
      </c>
      <c r="G971" s="6">
        <f t="shared" si="1587"/>
        <v>0</v>
      </c>
      <c r="H971" s="6">
        <f t="shared" si="1587"/>
        <v>366.67</v>
      </c>
      <c r="I971" s="6"/>
      <c r="J971" s="6">
        <f t="shared" si="1588"/>
        <v>0</v>
      </c>
      <c r="K971" s="6">
        <f t="shared" si="1589"/>
        <v>0</v>
      </c>
      <c r="L971" s="6"/>
      <c r="M971" s="6">
        <f t="shared" si="1590"/>
        <v>0</v>
      </c>
      <c r="N971" s="6">
        <f t="shared" si="1591"/>
        <v>0</v>
      </c>
    </row>
    <row r="972" spans="1:14" ht="31.5" outlineLevel="7" x14ac:dyDescent="0.2">
      <c r="A972" s="44" t="s">
        <v>566</v>
      </c>
      <c r="B972" s="55" t="s">
        <v>763</v>
      </c>
      <c r="C972" s="42" t="s">
        <v>602</v>
      </c>
      <c r="D972" s="42" t="s">
        <v>65</v>
      </c>
      <c r="E972" s="22" t="s">
        <v>66</v>
      </c>
      <c r="F972" s="7">
        <v>366.67</v>
      </c>
      <c r="G972" s="7"/>
      <c r="H972" s="7">
        <f>SUM(F972:G972)</f>
        <v>366.67</v>
      </c>
      <c r="I972" s="6"/>
      <c r="J972" s="7"/>
      <c r="K972" s="7">
        <f>SUM(I972:J972)</f>
        <v>0</v>
      </c>
      <c r="L972" s="6"/>
      <c r="M972" s="7"/>
      <c r="N972" s="7">
        <f>SUM(L972:M972)</f>
        <v>0</v>
      </c>
    </row>
    <row r="973" spans="1:14" ht="15.75" outlineLevel="1" x14ac:dyDescent="0.2">
      <c r="A973" s="43" t="s">
        <v>566</v>
      </c>
      <c r="B973" s="43" t="s">
        <v>548</v>
      </c>
      <c r="C973" s="43"/>
      <c r="D973" s="43"/>
      <c r="E973" s="10" t="s">
        <v>549</v>
      </c>
      <c r="F973" s="6">
        <f>F974+F979</f>
        <v>19678.864859999998</v>
      </c>
      <c r="G973" s="6">
        <f t="shared" ref="G973:H973" si="1592">G974+G979</f>
        <v>-6749.9999699999998</v>
      </c>
      <c r="H973" s="6">
        <f t="shared" si="1592"/>
        <v>12928.864889999999</v>
      </c>
      <c r="I973" s="6">
        <f>I974+I979</f>
        <v>4327.3</v>
      </c>
      <c r="J973" s="6">
        <f t="shared" ref="J973" si="1593">J974+J979</f>
        <v>0</v>
      </c>
      <c r="K973" s="6">
        <f t="shared" ref="K973" si="1594">K974+K979</f>
        <v>4327.3</v>
      </c>
      <c r="L973" s="6">
        <f>L974+L979</f>
        <v>4327.3</v>
      </c>
      <c r="M973" s="6">
        <f t="shared" ref="M973" si="1595">M974+M979</f>
        <v>0</v>
      </c>
      <c r="N973" s="6">
        <f t="shared" ref="N973" si="1596">N974+N979</f>
        <v>4327.3</v>
      </c>
    </row>
    <row r="974" spans="1:14" ht="31.5" outlineLevel="2" x14ac:dyDescent="0.2">
      <c r="A974" s="43" t="s">
        <v>566</v>
      </c>
      <c r="B974" s="43" t="s">
        <v>548</v>
      </c>
      <c r="C974" s="43" t="s">
        <v>49</v>
      </c>
      <c r="D974" s="43"/>
      <c r="E974" s="10" t="s">
        <v>50</v>
      </c>
      <c r="F974" s="6">
        <f t="shared" ref="F974:N974" si="1597">F975</f>
        <v>15.3</v>
      </c>
      <c r="G974" s="6">
        <f t="shared" si="1597"/>
        <v>0</v>
      </c>
      <c r="H974" s="6">
        <f t="shared" si="1597"/>
        <v>15.3</v>
      </c>
      <c r="I974" s="6">
        <f t="shared" si="1597"/>
        <v>15.3</v>
      </c>
      <c r="J974" s="6">
        <f t="shared" si="1597"/>
        <v>0</v>
      </c>
      <c r="K974" s="6">
        <f t="shared" si="1597"/>
        <v>15.3</v>
      </c>
      <c r="L974" s="6">
        <f>L975</f>
        <v>15.3</v>
      </c>
      <c r="M974" s="6">
        <f t="shared" si="1597"/>
        <v>0</v>
      </c>
      <c r="N974" s="6">
        <f t="shared" si="1597"/>
        <v>15.3</v>
      </c>
    </row>
    <row r="975" spans="1:14" ht="17.25" customHeight="1" outlineLevel="3" x14ac:dyDescent="0.2">
      <c r="A975" s="43" t="s">
        <v>566</v>
      </c>
      <c r="B975" s="43" t="s">
        <v>548</v>
      </c>
      <c r="C975" s="43" t="s">
        <v>51</v>
      </c>
      <c r="D975" s="43"/>
      <c r="E975" s="10" t="s">
        <v>52</v>
      </c>
      <c r="F975" s="6">
        <f t="shared" ref="F975:N975" si="1598">F976</f>
        <v>15.3</v>
      </c>
      <c r="G975" s="6">
        <f t="shared" si="1598"/>
        <v>0</v>
      </c>
      <c r="H975" s="6">
        <f t="shared" si="1598"/>
        <v>15.3</v>
      </c>
      <c r="I975" s="6">
        <f>I976</f>
        <v>15.3</v>
      </c>
      <c r="J975" s="6">
        <f t="shared" si="1598"/>
        <v>0</v>
      </c>
      <c r="K975" s="6">
        <f t="shared" si="1598"/>
        <v>15.3</v>
      </c>
      <c r="L975" s="6">
        <f>L976</f>
        <v>15.3</v>
      </c>
      <c r="M975" s="6">
        <f t="shared" si="1598"/>
        <v>0</v>
      </c>
      <c r="N975" s="6">
        <f t="shared" si="1598"/>
        <v>15.3</v>
      </c>
    </row>
    <row r="976" spans="1:14" ht="18.75" customHeight="1" outlineLevel="4" x14ac:dyDescent="0.2">
      <c r="A976" s="43" t="s">
        <v>566</v>
      </c>
      <c r="B976" s="43" t="s">
        <v>548</v>
      </c>
      <c r="C976" s="43" t="s">
        <v>369</v>
      </c>
      <c r="D976" s="43"/>
      <c r="E976" s="10" t="s">
        <v>370</v>
      </c>
      <c r="F976" s="6">
        <f t="shared" ref="F976:N977" si="1599">F977</f>
        <v>15.3</v>
      </c>
      <c r="G976" s="6">
        <f t="shared" si="1599"/>
        <v>0</v>
      </c>
      <c r="H976" s="6">
        <f t="shared" si="1599"/>
        <v>15.3</v>
      </c>
      <c r="I976" s="6">
        <f t="shared" si="1599"/>
        <v>15.3</v>
      </c>
      <c r="J976" s="6">
        <f t="shared" si="1599"/>
        <v>0</v>
      </c>
      <c r="K976" s="6">
        <f t="shared" si="1599"/>
        <v>15.3</v>
      </c>
      <c r="L976" s="6">
        <f t="shared" ref="L976:L977" si="1600">L977</f>
        <v>15.3</v>
      </c>
      <c r="M976" s="6">
        <f t="shared" si="1599"/>
        <v>0</v>
      </c>
      <c r="N976" s="6">
        <f t="shared" si="1599"/>
        <v>15.3</v>
      </c>
    </row>
    <row r="977" spans="1:14" ht="15.75" outlineLevel="5" x14ac:dyDescent="0.2">
      <c r="A977" s="43" t="s">
        <v>566</v>
      </c>
      <c r="B977" s="43" t="s">
        <v>548</v>
      </c>
      <c r="C977" s="43" t="s">
        <v>371</v>
      </c>
      <c r="D977" s="43"/>
      <c r="E977" s="10" t="s">
        <v>372</v>
      </c>
      <c r="F977" s="6">
        <f t="shared" si="1599"/>
        <v>15.3</v>
      </c>
      <c r="G977" s="6">
        <f t="shared" si="1599"/>
        <v>0</v>
      </c>
      <c r="H977" s="6">
        <f t="shared" si="1599"/>
        <v>15.3</v>
      </c>
      <c r="I977" s="6">
        <f t="shared" si="1599"/>
        <v>15.3</v>
      </c>
      <c r="J977" s="6">
        <f t="shared" si="1599"/>
        <v>0</v>
      </c>
      <c r="K977" s="6">
        <f t="shared" si="1599"/>
        <v>15.3</v>
      </c>
      <c r="L977" s="6">
        <f t="shared" si="1600"/>
        <v>15.3</v>
      </c>
      <c r="M977" s="6">
        <f t="shared" si="1599"/>
        <v>0</v>
      </c>
      <c r="N977" s="6">
        <f t="shared" si="1599"/>
        <v>15.3</v>
      </c>
    </row>
    <row r="978" spans="1:14" ht="15.75" outlineLevel="7" x14ac:dyDescent="0.2">
      <c r="A978" s="44" t="s">
        <v>566</v>
      </c>
      <c r="B978" s="44" t="s">
        <v>548</v>
      </c>
      <c r="C978" s="44" t="s">
        <v>371</v>
      </c>
      <c r="D978" s="44" t="s">
        <v>7</v>
      </c>
      <c r="E978" s="11" t="s">
        <v>8</v>
      </c>
      <c r="F978" s="7">
        <v>15.3</v>
      </c>
      <c r="G978" s="7"/>
      <c r="H978" s="7">
        <f>SUM(F978:G978)</f>
        <v>15.3</v>
      </c>
      <c r="I978" s="7">
        <v>15.3</v>
      </c>
      <c r="J978" s="7"/>
      <c r="K978" s="7">
        <f>SUM(I978:J978)</f>
        <v>15.3</v>
      </c>
      <c r="L978" s="7">
        <v>15.3</v>
      </c>
      <c r="M978" s="7"/>
      <c r="N978" s="7">
        <f>SUM(L978:M978)</f>
        <v>15.3</v>
      </c>
    </row>
    <row r="979" spans="1:14" ht="23.25" customHeight="1" outlineLevel="2" x14ac:dyDescent="0.2">
      <c r="A979" s="43" t="s">
        <v>566</v>
      </c>
      <c r="B979" s="43" t="s">
        <v>548</v>
      </c>
      <c r="C979" s="43" t="s">
        <v>260</v>
      </c>
      <c r="D979" s="43"/>
      <c r="E979" s="10" t="s">
        <v>261</v>
      </c>
      <c r="F979" s="6">
        <f>F980</f>
        <v>19663.564859999999</v>
      </c>
      <c r="G979" s="6">
        <f t="shared" ref="G979:H979" si="1601">G980</f>
        <v>-6749.9999699999998</v>
      </c>
      <c r="H979" s="6">
        <f t="shared" si="1601"/>
        <v>12913.56489</v>
      </c>
      <c r="I979" s="6">
        <f t="shared" ref="I979:L979" si="1602">I980</f>
        <v>4312</v>
      </c>
      <c r="J979" s="6">
        <f t="shared" ref="J979" si="1603">J980</f>
        <v>0</v>
      </c>
      <c r="K979" s="6">
        <f t="shared" ref="K979" si="1604">K980</f>
        <v>4312</v>
      </c>
      <c r="L979" s="6">
        <f t="shared" si="1602"/>
        <v>4312</v>
      </c>
      <c r="M979" s="6">
        <f t="shared" ref="M979" si="1605">M980</f>
        <v>0</v>
      </c>
      <c r="N979" s="6">
        <f t="shared" ref="N979" si="1606">N980</f>
        <v>4312</v>
      </c>
    </row>
    <row r="980" spans="1:14" ht="15.75" outlineLevel="3" x14ac:dyDescent="0.2">
      <c r="A980" s="43" t="s">
        <v>566</v>
      </c>
      <c r="B980" s="43" t="s">
        <v>548</v>
      </c>
      <c r="C980" s="43" t="s">
        <v>262</v>
      </c>
      <c r="D980" s="43"/>
      <c r="E980" s="10" t="s">
        <v>263</v>
      </c>
      <c r="F980" s="6">
        <f>F981+F993</f>
        <v>19663.564859999999</v>
      </c>
      <c r="G980" s="6">
        <f t="shared" ref="G980:H980" si="1607">G981+G993</f>
        <v>-6749.9999699999998</v>
      </c>
      <c r="H980" s="6">
        <f t="shared" si="1607"/>
        <v>12913.56489</v>
      </c>
      <c r="I980" s="6">
        <f t="shared" ref="I980:L980" si="1608">I981+I993</f>
        <v>4312</v>
      </c>
      <c r="J980" s="6">
        <f t="shared" ref="J980" si="1609">J981+J993</f>
        <v>0</v>
      </c>
      <c r="K980" s="6">
        <f t="shared" ref="K980" si="1610">K981+K993</f>
        <v>4312</v>
      </c>
      <c r="L980" s="6">
        <f t="shared" si="1608"/>
        <v>4312</v>
      </c>
      <c r="M980" s="6">
        <f t="shared" ref="M980" si="1611">M981+M993</f>
        <v>0</v>
      </c>
      <c r="N980" s="6">
        <f t="shared" ref="N980" si="1612">N981+N993</f>
        <v>4312</v>
      </c>
    </row>
    <row r="981" spans="1:14" ht="31.5" outlineLevel="4" x14ac:dyDescent="0.2">
      <c r="A981" s="43" t="s">
        <v>566</v>
      </c>
      <c r="B981" s="43" t="s">
        <v>548</v>
      </c>
      <c r="C981" s="43" t="s">
        <v>264</v>
      </c>
      <c r="D981" s="43"/>
      <c r="E981" s="10" t="s">
        <v>265</v>
      </c>
      <c r="F981" s="6">
        <f>F987+F989+F982+F991+F984</f>
        <v>15566.56486</v>
      </c>
      <c r="G981" s="6">
        <f t="shared" ref="G981:H981" si="1613">G987+G989+G982+G991+G984</f>
        <v>-6749.9999699999998</v>
      </c>
      <c r="H981" s="6">
        <f t="shared" si="1613"/>
        <v>8816.5648899999997</v>
      </c>
      <c r="I981" s="6">
        <f t="shared" ref="I981:L981" si="1614">I987+I989+I982+I991+I984</f>
        <v>215</v>
      </c>
      <c r="J981" s="6">
        <f t="shared" ref="J981" si="1615">J987+J989+J982+J991+J984</f>
        <v>0</v>
      </c>
      <c r="K981" s="6">
        <f t="shared" ref="K981" si="1616">K987+K989+K982+K991+K984</f>
        <v>215</v>
      </c>
      <c r="L981" s="6">
        <f t="shared" si="1614"/>
        <v>215</v>
      </c>
      <c r="M981" s="6">
        <f t="shared" ref="M981" si="1617">M987+M989+M982+M991+M984</f>
        <v>0</v>
      </c>
      <c r="N981" s="6">
        <f t="shared" ref="N981" si="1618">N987+N989+N982+N991+N984</f>
        <v>215</v>
      </c>
    </row>
    <row r="982" spans="1:14" ht="15.75" outlineLevel="4" x14ac:dyDescent="0.2">
      <c r="A982" s="43" t="s">
        <v>566</v>
      </c>
      <c r="B982" s="43" t="s">
        <v>548</v>
      </c>
      <c r="C982" s="43" t="s">
        <v>635</v>
      </c>
      <c r="D982" s="43"/>
      <c r="E982" s="10" t="s">
        <v>636</v>
      </c>
      <c r="F982" s="6">
        <f>F983</f>
        <v>692.1</v>
      </c>
      <c r="G982" s="6">
        <f t="shared" ref="G982:H982" si="1619">G983</f>
        <v>0</v>
      </c>
      <c r="H982" s="6">
        <f t="shared" si="1619"/>
        <v>692.1</v>
      </c>
      <c r="I982" s="6">
        <f t="shared" ref="I982:L982" si="1620">I983</f>
        <v>0</v>
      </c>
      <c r="J982" s="6">
        <f t="shared" ref="J982" si="1621">J983</f>
        <v>0</v>
      </c>
      <c r="K982" s="6">
        <f t="shared" ref="K982" si="1622">K983</f>
        <v>0</v>
      </c>
      <c r="L982" s="6">
        <f t="shared" si="1620"/>
        <v>0</v>
      </c>
      <c r="M982" s="6">
        <f t="shared" ref="M982" si="1623">M983</f>
        <v>0</v>
      </c>
      <c r="N982" s="6">
        <f t="shared" ref="N982" si="1624">N983</f>
        <v>0</v>
      </c>
    </row>
    <row r="983" spans="1:14" ht="31.5" outlineLevel="4" x14ac:dyDescent="0.2">
      <c r="A983" s="44" t="s">
        <v>566</v>
      </c>
      <c r="B983" s="44" t="s">
        <v>548</v>
      </c>
      <c r="C983" s="44" t="s">
        <v>635</v>
      </c>
      <c r="D983" s="44" t="s">
        <v>65</v>
      </c>
      <c r="E983" s="11" t="s">
        <v>66</v>
      </c>
      <c r="F983" s="7">
        <v>692.1</v>
      </c>
      <c r="G983" s="7"/>
      <c r="H983" s="7">
        <f>SUM(F983:G983)</f>
        <v>692.1</v>
      </c>
      <c r="I983" s="6"/>
      <c r="J983" s="7"/>
      <c r="K983" s="7">
        <f>SUM(I983:J983)</f>
        <v>0</v>
      </c>
      <c r="L983" s="6"/>
      <c r="M983" s="7"/>
      <c r="N983" s="7">
        <f>SUM(L983:M983)</f>
        <v>0</v>
      </c>
    </row>
    <row r="984" spans="1:14" ht="15.75" outlineLevel="4" x14ac:dyDescent="0.2">
      <c r="A984" s="43" t="s">
        <v>566</v>
      </c>
      <c r="B984" s="43" t="s">
        <v>548</v>
      </c>
      <c r="C984" s="43" t="s">
        <v>388</v>
      </c>
      <c r="D984" s="43"/>
      <c r="E984" s="10" t="s">
        <v>389</v>
      </c>
      <c r="F984" s="6">
        <f>F985+F986</f>
        <v>215</v>
      </c>
      <c r="G984" s="6">
        <f t="shared" ref="G984:H984" si="1625">G985+G986</f>
        <v>0</v>
      </c>
      <c r="H984" s="6">
        <f t="shared" si="1625"/>
        <v>215</v>
      </c>
      <c r="I984" s="6">
        <f t="shared" ref="I984:L984" si="1626">I985+I986</f>
        <v>215</v>
      </c>
      <c r="J984" s="6">
        <f t="shared" ref="J984" si="1627">J985+J986</f>
        <v>0</v>
      </c>
      <c r="K984" s="6">
        <f t="shared" ref="K984" si="1628">K985+K986</f>
        <v>215</v>
      </c>
      <c r="L984" s="6">
        <f t="shared" si="1626"/>
        <v>215</v>
      </c>
      <c r="M984" s="6">
        <f t="shared" ref="M984" si="1629">M985+M986</f>
        <v>0</v>
      </c>
      <c r="N984" s="6">
        <f t="shared" ref="N984" si="1630">N985+N986</f>
        <v>215</v>
      </c>
    </row>
    <row r="985" spans="1:14" ht="15.75" outlineLevel="4" x14ac:dyDescent="0.2">
      <c r="A985" s="44" t="s">
        <v>566</v>
      </c>
      <c r="B985" s="44" t="s">
        <v>548</v>
      </c>
      <c r="C985" s="44" t="s">
        <v>388</v>
      </c>
      <c r="D985" s="44" t="s">
        <v>7</v>
      </c>
      <c r="E985" s="11" t="s">
        <v>8</v>
      </c>
      <c r="F985" s="7">
        <v>120</v>
      </c>
      <c r="G985" s="7"/>
      <c r="H985" s="7">
        <f>SUM(F985:G985)</f>
        <v>120</v>
      </c>
      <c r="I985" s="7">
        <v>120</v>
      </c>
      <c r="J985" s="7"/>
      <c r="K985" s="7">
        <f>SUM(I985:J985)</f>
        <v>120</v>
      </c>
      <c r="L985" s="7">
        <v>120</v>
      </c>
      <c r="M985" s="7"/>
      <c r="N985" s="7">
        <f>SUM(L985:M985)</f>
        <v>120</v>
      </c>
    </row>
    <row r="986" spans="1:14" ht="31.5" outlineLevel="4" x14ac:dyDescent="0.2">
      <c r="A986" s="44" t="s">
        <v>566</v>
      </c>
      <c r="B986" s="44" t="s">
        <v>548</v>
      </c>
      <c r="C986" s="44" t="s">
        <v>388</v>
      </c>
      <c r="D986" s="44" t="s">
        <v>65</v>
      </c>
      <c r="E986" s="11" t="s">
        <v>66</v>
      </c>
      <c r="F986" s="7">
        <v>95</v>
      </c>
      <c r="G986" s="7"/>
      <c r="H986" s="7">
        <f>SUM(F986:G986)</f>
        <v>95</v>
      </c>
      <c r="I986" s="7">
        <v>95</v>
      </c>
      <c r="J986" s="7"/>
      <c r="K986" s="7">
        <f>SUM(I986:J986)</f>
        <v>95</v>
      </c>
      <c r="L986" s="7">
        <v>95</v>
      </c>
      <c r="M986" s="7"/>
      <c r="N986" s="7">
        <f>SUM(L986:M986)</f>
        <v>95</v>
      </c>
    </row>
    <row r="987" spans="1:14" ht="47.25" outlineLevel="7" x14ac:dyDescent="0.2">
      <c r="A987" s="43" t="s">
        <v>566</v>
      </c>
      <c r="B987" s="43" t="s">
        <v>548</v>
      </c>
      <c r="C987" s="163" t="s">
        <v>450</v>
      </c>
      <c r="D987" s="165"/>
      <c r="E987" s="164" t="s">
        <v>451</v>
      </c>
      <c r="F987" s="6">
        <f>F988</f>
        <v>3805.5105899999999</v>
      </c>
      <c r="G987" s="171">
        <f t="shared" ref="G987:H987" si="1631">G988</f>
        <v>3.0000000000000001E-5</v>
      </c>
      <c r="H987" s="171">
        <f t="shared" si="1631"/>
        <v>3805.51062</v>
      </c>
      <c r="I987" s="6"/>
      <c r="J987" s="6">
        <f t="shared" ref="J987" si="1632">J988</f>
        <v>0</v>
      </c>
      <c r="K987" s="6">
        <f t="shared" ref="K987" si="1633">K988</f>
        <v>0</v>
      </c>
      <c r="L987" s="6"/>
      <c r="M987" s="6">
        <f t="shared" ref="M987" si="1634">M988</f>
        <v>0</v>
      </c>
      <c r="N987" s="6">
        <f t="shared" ref="N987" si="1635">N988</f>
        <v>0</v>
      </c>
    </row>
    <row r="988" spans="1:14" ht="31.5" outlineLevel="7" x14ac:dyDescent="0.2">
      <c r="A988" s="44" t="s">
        <v>566</v>
      </c>
      <c r="B988" s="44" t="s">
        <v>548</v>
      </c>
      <c r="C988" s="44" t="s">
        <v>450</v>
      </c>
      <c r="D988" s="44" t="s">
        <v>65</v>
      </c>
      <c r="E988" s="11" t="s">
        <v>66</v>
      </c>
      <c r="F988" s="7">
        <f>367.98475+1495.03694+1942.4889</f>
        <v>3805.5105899999999</v>
      </c>
      <c r="G988" s="179">
        <v>3.0000000000000001E-5</v>
      </c>
      <c r="H988" s="179">
        <f>SUM(F988:G988)</f>
        <v>3805.51062</v>
      </c>
      <c r="I988" s="7"/>
      <c r="J988" s="7"/>
      <c r="K988" s="7">
        <f>SUM(I988:J988)</f>
        <v>0</v>
      </c>
      <c r="L988" s="7"/>
      <c r="M988" s="7"/>
      <c r="N988" s="7">
        <f>SUM(L988:M988)</f>
        <v>0</v>
      </c>
    </row>
    <row r="989" spans="1:14" ht="47.25" outlineLevel="7" x14ac:dyDescent="0.2">
      <c r="A989" s="43" t="s">
        <v>566</v>
      </c>
      <c r="B989" s="43" t="s">
        <v>548</v>
      </c>
      <c r="C989" s="43" t="s">
        <v>450</v>
      </c>
      <c r="D989" s="44"/>
      <c r="E989" s="10" t="s">
        <v>632</v>
      </c>
      <c r="F989" s="6">
        <f>F990</f>
        <v>4103.9542700000002</v>
      </c>
      <c r="G989" s="6">
        <f t="shared" ref="G989:H989" si="1636">G990</f>
        <v>0</v>
      </c>
      <c r="H989" s="6">
        <f t="shared" si="1636"/>
        <v>4103.9542700000002</v>
      </c>
      <c r="I989" s="6"/>
      <c r="J989" s="6">
        <f t="shared" ref="J989" si="1637">J990</f>
        <v>0</v>
      </c>
      <c r="K989" s="6">
        <f t="shared" ref="K989" si="1638">K990</f>
        <v>0</v>
      </c>
      <c r="L989" s="6"/>
      <c r="M989" s="6">
        <f t="shared" ref="M989" si="1639">M990</f>
        <v>0</v>
      </c>
      <c r="N989" s="6">
        <f t="shared" ref="N989" si="1640">N990</f>
        <v>0</v>
      </c>
    </row>
    <row r="990" spans="1:14" ht="31.5" outlineLevel="7" x14ac:dyDescent="0.2">
      <c r="A990" s="44" t="s">
        <v>566</v>
      </c>
      <c r="B990" s="44" t="s">
        <v>548</v>
      </c>
      <c r="C990" s="44" t="s">
        <v>450</v>
      </c>
      <c r="D990" s="44" t="s">
        <v>65</v>
      </c>
      <c r="E990" s="11" t="s">
        <v>66</v>
      </c>
      <c r="F990" s="7">
        <f>1103.95427+1500+1500</f>
        <v>4103.9542700000002</v>
      </c>
      <c r="G990" s="7"/>
      <c r="H990" s="7">
        <f>SUM(F990:G990)</f>
        <v>4103.9542700000002</v>
      </c>
      <c r="I990" s="7"/>
      <c r="J990" s="7"/>
      <c r="K990" s="7">
        <f>SUM(I990:J990)</f>
        <v>0</v>
      </c>
      <c r="L990" s="7"/>
      <c r="M990" s="7"/>
      <c r="N990" s="7">
        <f>SUM(L990:M990)</f>
        <v>0</v>
      </c>
    </row>
    <row r="991" spans="1:14" ht="31.5" hidden="1" customHeight="1" outlineLevel="7" x14ac:dyDescent="0.2">
      <c r="A991" s="43" t="s">
        <v>566</v>
      </c>
      <c r="B991" s="43" t="s">
        <v>548</v>
      </c>
      <c r="C991" s="163" t="s">
        <v>266</v>
      </c>
      <c r="D991" s="163"/>
      <c r="E991" s="164" t="s">
        <v>420</v>
      </c>
      <c r="F991" s="6">
        <f>F992</f>
        <v>6750</v>
      </c>
      <c r="G991" s="171">
        <f t="shared" ref="G991:H991" si="1641">G992</f>
        <v>-6750</v>
      </c>
      <c r="H991" s="171">
        <f t="shared" si="1641"/>
        <v>0</v>
      </c>
      <c r="I991" s="7"/>
      <c r="J991" s="6">
        <f t="shared" ref="J991" si="1642">J992</f>
        <v>0</v>
      </c>
      <c r="K991" s="6">
        <f t="shared" ref="K991" si="1643">K992</f>
        <v>0</v>
      </c>
      <c r="L991" s="7"/>
      <c r="M991" s="6">
        <f t="shared" ref="M991" si="1644">M992</f>
        <v>0</v>
      </c>
      <c r="N991" s="6">
        <f t="shared" ref="N991" si="1645">N992</f>
        <v>0</v>
      </c>
    </row>
    <row r="992" spans="1:14" ht="31.5" hidden="1" outlineLevel="7" x14ac:dyDescent="0.2">
      <c r="A992" s="44" t="s">
        <v>566</v>
      </c>
      <c r="B992" s="44" t="s">
        <v>548</v>
      </c>
      <c r="C992" s="44" t="s">
        <v>266</v>
      </c>
      <c r="D992" s="44" t="s">
        <v>65</v>
      </c>
      <c r="E992" s="11" t="s">
        <v>66</v>
      </c>
      <c r="F992" s="7">
        <v>6750</v>
      </c>
      <c r="G992" s="162">
        <v>-6750</v>
      </c>
      <c r="H992" s="162">
        <f>SUM(F992:G992)</f>
        <v>0</v>
      </c>
      <c r="I992" s="7"/>
      <c r="J992" s="7"/>
      <c r="K992" s="7">
        <f>SUM(I992:J992)</f>
        <v>0</v>
      </c>
      <c r="L992" s="7"/>
      <c r="M992" s="7"/>
      <c r="N992" s="7">
        <f>SUM(L992:M992)</f>
        <v>0</v>
      </c>
    </row>
    <row r="993" spans="1:14" ht="31.5" outlineLevel="4" x14ac:dyDescent="0.2">
      <c r="A993" s="43" t="s">
        <v>566</v>
      </c>
      <c r="B993" s="43" t="s">
        <v>548</v>
      </c>
      <c r="C993" s="43" t="s">
        <v>384</v>
      </c>
      <c r="D993" s="43"/>
      <c r="E993" s="10" t="s">
        <v>385</v>
      </c>
      <c r="F993" s="6">
        <f t="shared" ref="F993:N993" si="1646">F994</f>
        <v>4097</v>
      </c>
      <c r="G993" s="6">
        <f t="shared" si="1646"/>
        <v>0</v>
      </c>
      <c r="H993" s="6">
        <f t="shared" si="1646"/>
        <v>4097</v>
      </c>
      <c r="I993" s="6">
        <f t="shared" si="1646"/>
        <v>4097</v>
      </c>
      <c r="J993" s="6">
        <f t="shared" si="1646"/>
        <v>0</v>
      </c>
      <c r="K993" s="6">
        <f t="shared" si="1646"/>
        <v>4097</v>
      </c>
      <c r="L993" s="6">
        <f>L994</f>
        <v>4097</v>
      </c>
      <c r="M993" s="6">
        <f t="shared" si="1646"/>
        <v>0</v>
      </c>
      <c r="N993" s="6">
        <f t="shared" si="1646"/>
        <v>4097</v>
      </c>
    </row>
    <row r="994" spans="1:14" ht="22.5" customHeight="1" outlineLevel="5" x14ac:dyDescent="0.2">
      <c r="A994" s="43" t="s">
        <v>566</v>
      </c>
      <c r="B994" s="43" t="s">
        <v>548</v>
      </c>
      <c r="C994" s="163" t="s">
        <v>390</v>
      </c>
      <c r="D994" s="167"/>
      <c r="E994" s="168" t="s">
        <v>391</v>
      </c>
      <c r="F994" s="16">
        <f>F995+F996+F997</f>
        <v>4097</v>
      </c>
      <c r="G994" s="16">
        <f t="shared" ref="G994:N994" si="1647">G995+G996+G997</f>
        <v>0</v>
      </c>
      <c r="H994" s="16">
        <f t="shared" si="1647"/>
        <v>4097</v>
      </c>
      <c r="I994" s="16">
        <f t="shared" si="1647"/>
        <v>4097</v>
      </c>
      <c r="J994" s="16">
        <f t="shared" si="1647"/>
        <v>0</v>
      </c>
      <c r="K994" s="16">
        <f t="shared" si="1647"/>
        <v>4097</v>
      </c>
      <c r="L994" s="16">
        <f t="shared" si="1647"/>
        <v>4097</v>
      </c>
      <c r="M994" s="16">
        <f t="shared" si="1647"/>
        <v>0</v>
      </c>
      <c r="N994" s="16">
        <f t="shared" si="1647"/>
        <v>4097</v>
      </c>
    </row>
    <row r="995" spans="1:14" ht="15.75" outlineLevel="7" x14ac:dyDescent="0.2">
      <c r="A995" s="44" t="s">
        <v>566</v>
      </c>
      <c r="B995" s="44" t="s">
        <v>548</v>
      </c>
      <c r="C995" s="44" t="s">
        <v>390</v>
      </c>
      <c r="D995" s="169" t="s">
        <v>7</v>
      </c>
      <c r="E995" s="22" t="s">
        <v>8</v>
      </c>
      <c r="F995" s="17">
        <v>4097</v>
      </c>
      <c r="G995" s="161">
        <f>-700-3197</f>
        <v>-3897</v>
      </c>
      <c r="H995" s="161">
        <f>SUM(F995:G995)</f>
        <v>200</v>
      </c>
      <c r="I995" s="17">
        <v>4097</v>
      </c>
      <c r="J995" s="161">
        <f>-700-3197</f>
        <v>-3897</v>
      </c>
      <c r="K995" s="161">
        <f>SUM(I995:J995)</f>
        <v>200</v>
      </c>
      <c r="L995" s="17">
        <v>4097</v>
      </c>
      <c r="M995" s="161">
        <f>-700-3197</f>
        <v>-3897</v>
      </c>
      <c r="N995" s="161">
        <f>SUM(L995:M995)</f>
        <v>200</v>
      </c>
    </row>
    <row r="996" spans="1:14" ht="15.75" outlineLevel="7" x14ac:dyDescent="0.2">
      <c r="A996" s="44" t="s">
        <v>566</v>
      </c>
      <c r="B996" s="44" t="s">
        <v>548</v>
      </c>
      <c r="C996" s="44" t="s">
        <v>390</v>
      </c>
      <c r="D996" s="169" t="s">
        <v>19</v>
      </c>
      <c r="E996" s="22" t="s">
        <v>20</v>
      </c>
      <c r="F996" s="17"/>
      <c r="G996" s="161">
        <v>700</v>
      </c>
      <c r="H996" s="161">
        <f t="shared" ref="H996:H997" si="1648">SUM(F996:G996)</f>
        <v>700</v>
      </c>
      <c r="I996" s="17"/>
      <c r="J996" s="161">
        <v>700</v>
      </c>
      <c r="K996" s="161">
        <f t="shared" ref="K996:K997" si="1649">SUM(I996:J996)</f>
        <v>700</v>
      </c>
      <c r="L996" s="17"/>
      <c r="M996" s="161">
        <v>700</v>
      </c>
      <c r="N996" s="161">
        <f t="shared" ref="N996:N997" si="1650">SUM(L996:M996)</f>
        <v>700</v>
      </c>
    </row>
    <row r="997" spans="1:14" ht="31.5" outlineLevel="7" x14ac:dyDescent="0.2">
      <c r="A997" s="44" t="s">
        <v>566</v>
      </c>
      <c r="B997" s="44" t="s">
        <v>548</v>
      </c>
      <c r="C997" s="44" t="s">
        <v>390</v>
      </c>
      <c r="D997" s="169" t="s">
        <v>65</v>
      </c>
      <c r="E997" s="22" t="s">
        <v>66</v>
      </c>
      <c r="F997" s="17"/>
      <c r="G997" s="161">
        <v>3197</v>
      </c>
      <c r="H997" s="161">
        <f t="shared" si="1648"/>
        <v>3197</v>
      </c>
      <c r="I997" s="17"/>
      <c r="J997" s="161">
        <v>3197</v>
      </c>
      <c r="K997" s="161">
        <f t="shared" si="1649"/>
        <v>3197</v>
      </c>
      <c r="L997" s="17"/>
      <c r="M997" s="161">
        <v>3197</v>
      </c>
      <c r="N997" s="161">
        <f t="shared" si="1650"/>
        <v>3197</v>
      </c>
    </row>
    <row r="998" spans="1:14" ht="15.75" outlineLevel="1" x14ac:dyDescent="0.2">
      <c r="A998" s="43" t="s">
        <v>566</v>
      </c>
      <c r="B998" s="43" t="s">
        <v>568</v>
      </c>
      <c r="C998" s="43"/>
      <c r="D998" s="43"/>
      <c r="E998" s="10" t="s">
        <v>569</v>
      </c>
      <c r="F998" s="6">
        <f t="shared" ref="F998:N1000" si="1651">F999</f>
        <v>8611.1496700000007</v>
      </c>
      <c r="G998" s="6">
        <f t="shared" si="1651"/>
        <v>0</v>
      </c>
      <c r="H998" s="6">
        <f t="shared" si="1651"/>
        <v>8611.1496700000007</v>
      </c>
      <c r="I998" s="6">
        <f t="shared" ref="I998" si="1652">I999</f>
        <v>1736.2</v>
      </c>
      <c r="J998" s="6">
        <f t="shared" si="1651"/>
        <v>0</v>
      </c>
      <c r="K998" s="6">
        <f t="shared" si="1651"/>
        <v>1736.2</v>
      </c>
      <c r="L998" s="6">
        <f t="shared" ref="L998" si="1653">L999</f>
        <v>1736.2</v>
      </c>
      <c r="M998" s="6">
        <f t="shared" si="1651"/>
        <v>0</v>
      </c>
      <c r="N998" s="6">
        <f t="shared" si="1651"/>
        <v>1736.2</v>
      </c>
    </row>
    <row r="999" spans="1:14" ht="24.75" customHeight="1" outlineLevel="2" x14ac:dyDescent="0.2">
      <c r="A999" s="43" t="s">
        <v>566</v>
      </c>
      <c r="B999" s="43" t="s">
        <v>568</v>
      </c>
      <c r="C999" s="43" t="s">
        <v>260</v>
      </c>
      <c r="D999" s="43"/>
      <c r="E999" s="10" t="s">
        <v>261</v>
      </c>
      <c r="F999" s="6">
        <f>F1000+F1006</f>
        <v>8611.1496700000007</v>
      </c>
      <c r="G999" s="6">
        <f t="shared" ref="G999:H999" si="1654">G1000+G1006</f>
        <v>0</v>
      </c>
      <c r="H999" s="6">
        <f t="shared" si="1654"/>
        <v>8611.1496700000007</v>
      </c>
      <c r="I999" s="6">
        <f>I1000+I1006</f>
        <v>1736.2</v>
      </c>
      <c r="J999" s="6">
        <f t="shared" ref="J999" si="1655">J1000+J1006</f>
        <v>0</v>
      </c>
      <c r="K999" s="6">
        <f t="shared" ref="K999" si="1656">K1000+K1006</f>
        <v>1736.2</v>
      </c>
      <c r="L999" s="6">
        <f>L1000+L1006</f>
        <v>1736.2</v>
      </c>
      <c r="M999" s="6">
        <f t="shared" ref="M999" si="1657">M1000+M1006</f>
        <v>0</v>
      </c>
      <c r="N999" s="6">
        <f t="shared" ref="N999" si="1658">N1000+N1006</f>
        <v>1736.2</v>
      </c>
    </row>
    <row r="1000" spans="1:14" ht="15.75" outlineLevel="3" x14ac:dyDescent="0.2">
      <c r="A1000" s="43" t="s">
        <v>566</v>
      </c>
      <c r="B1000" s="43" t="s">
        <v>568</v>
      </c>
      <c r="C1000" s="43" t="s">
        <v>262</v>
      </c>
      <c r="D1000" s="43"/>
      <c r="E1000" s="10" t="s">
        <v>263</v>
      </c>
      <c r="F1000" s="6">
        <f t="shared" si="1651"/>
        <v>6874.94967</v>
      </c>
      <c r="G1000" s="6">
        <f t="shared" si="1651"/>
        <v>0</v>
      </c>
      <c r="H1000" s="6">
        <f t="shared" si="1651"/>
        <v>6874.94967</v>
      </c>
      <c r="I1000" s="6"/>
      <c r="J1000" s="6">
        <f t="shared" si="1651"/>
        <v>0</v>
      </c>
      <c r="K1000" s="6">
        <f t="shared" si="1651"/>
        <v>0</v>
      </c>
      <c r="L1000" s="6"/>
      <c r="M1000" s="6">
        <f t="shared" si="1651"/>
        <v>0</v>
      </c>
      <c r="N1000" s="6">
        <f t="shared" si="1651"/>
        <v>0</v>
      </c>
    </row>
    <row r="1001" spans="1:14" ht="15.75" outlineLevel="4" x14ac:dyDescent="0.2">
      <c r="A1001" s="43" t="s">
        <v>566</v>
      </c>
      <c r="B1001" s="43" t="s">
        <v>568</v>
      </c>
      <c r="C1001" s="43" t="s">
        <v>392</v>
      </c>
      <c r="D1001" s="43"/>
      <c r="E1001" s="10" t="s">
        <v>621</v>
      </c>
      <c r="F1001" s="6">
        <f>F1002+F1004</f>
        <v>6874.94967</v>
      </c>
      <c r="G1001" s="6">
        <f t="shared" ref="G1001:H1001" si="1659">G1002+G1004</f>
        <v>0</v>
      </c>
      <c r="H1001" s="6">
        <f t="shared" si="1659"/>
        <v>6874.94967</v>
      </c>
      <c r="I1001" s="6"/>
      <c r="J1001" s="6">
        <f t="shared" ref="J1001" si="1660">J1002+J1004</f>
        <v>0</v>
      </c>
      <c r="K1001" s="6">
        <f t="shared" ref="K1001" si="1661">K1002+K1004</f>
        <v>0</v>
      </c>
      <c r="L1001" s="6"/>
      <c r="M1001" s="6">
        <f t="shared" ref="M1001" si="1662">M1002+M1004</f>
        <v>0</v>
      </c>
      <c r="N1001" s="6">
        <f t="shared" ref="N1001" si="1663">N1002+N1004</f>
        <v>0</v>
      </c>
    </row>
    <row r="1002" spans="1:14" ht="31.5" outlineLevel="5" x14ac:dyDescent="0.2">
      <c r="A1002" s="43" t="s">
        <v>566</v>
      </c>
      <c r="B1002" s="43" t="s">
        <v>568</v>
      </c>
      <c r="C1002" s="43" t="s">
        <v>393</v>
      </c>
      <c r="D1002" s="43"/>
      <c r="E1002" s="10" t="s">
        <v>691</v>
      </c>
      <c r="F1002" s="6">
        <f>F1003</f>
        <v>1718.7374199999999</v>
      </c>
      <c r="G1002" s="6">
        <f t="shared" ref="G1002:H1002" si="1664">G1003</f>
        <v>0</v>
      </c>
      <c r="H1002" s="6">
        <f t="shared" si="1664"/>
        <v>1718.7374199999999</v>
      </c>
      <c r="I1002" s="6"/>
      <c r="J1002" s="6">
        <f t="shared" ref="J1002" si="1665">J1003</f>
        <v>0</v>
      </c>
      <c r="K1002" s="6">
        <f t="shared" ref="K1002" si="1666">K1003</f>
        <v>0</v>
      </c>
      <c r="L1002" s="6"/>
      <c r="M1002" s="6">
        <f t="shared" ref="M1002" si="1667">M1003</f>
        <v>0</v>
      </c>
      <c r="N1002" s="6">
        <f t="shared" ref="N1002" si="1668">N1003</f>
        <v>0</v>
      </c>
    </row>
    <row r="1003" spans="1:14" ht="31.5" outlineLevel="7" x14ac:dyDescent="0.2">
      <c r="A1003" s="44" t="s">
        <v>566</v>
      </c>
      <c r="B1003" s="44" t="s">
        <v>568</v>
      </c>
      <c r="C1003" s="44" t="s">
        <v>393</v>
      </c>
      <c r="D1003" s="44" t="s">
        <v>65</v>
      </c>
      <c r="E1003" s="11" t="s">
        <v>66</v>
      </c>
      <c r="F1003" s="7">
        <v>1718.7374199999999</v>
      </c>
      <c r="G1003" s="7"/>
      <c r="H1003" s="7">
        <f>SUM(F1003:G1003)</f>
        <v>1718.7374199999999</v>
      </c>
      <c r="I1003" s="7"/>
      <c r="J1003" s="7"/>
      <c r="K1003" s="7">
        <f>SUM(I1003:J1003)</f>
        <v>0</v>
      </c>
      <c r="L1003" s="7"/>
      <c r="M1003" s="7"/>
      <c r="N1003" s="7">
        <f>SUM(L1003:M1003)</f>
        <v>0</v>
      </c>
    </row>
    <row r="1004" spans="1:14" ht="31.5" outlineLevel="7" x14ac:dyDescent="0.2">
      <c r="A1004" s="43" t="s">
        <v>566</v>
      </c>
      <c r="B1004" s="43" t="s">
        <v>568</v>
      </c>
      <c r="C1004" s="43" t="s">
        <v>393</v>
      </c>
      <c r="D1004" s="43"/>
      <c r="E1004" s="10" t="s">
        <v>692</v>
      </c>
      <c r="F1004" s="6">
        <f>F1005</f>
        <v>5156.2122499999996</v>
      </c>
      <c r="G1004" s="6">
        <f t="shared" ref="G1004:H1004" si="1669">G1005</f>
        <v>0</v>
      </c>
      <c r="H1004" s="6">
        <f t="shared" si="1669"/>
        <v>5156.2122499999996</v>
      </c>
      <c r="I1004" s="6"/>
      <c r="J1004" s="6">
        <f t="shared" ref="J1004" si="1670">J1005</f>
        <v>0</v>
      </c>
      <c r="K1004" s="6">
        <f t="shared" ref="K1004" si="1671">K1005</f>
        <v>0</v>
      </c>
      <c r="L1004" s="6"/>
      <c r="M1004" s="6">
        <f t="shared" ref="M1004" si="1672">M1005</f>
        <v>0</v>
      </c>
      <c r="N1004" s="6">
        <f t="shared" ref="N1004" si="1673">N1005</f>
        <v>0</v>
      </c>
    </row>
    <row r="1005" spans="1:14" ht="31.5" outlineLevel="7" x14ac:dyDescent="0.2">
      <c r="A1005" s="44" t="s">
        <v>566</v>
      </c>
      <c r="B1005" s="44" t="s">
        <v>568</v>
      </c>
      <c r="C1005" s="44" t="s">
        <v>393</v>
      </c>
      <c r="D1005" s="44" t="s">
        <v>65</v>
      </c>
      <c r="E1005" s="11" t="s">
        <v>66</v>
      </c>
      <c r="F1005" s="7">
        <v>5156.2122499999996</v>
      </c>
      <c r="G1005" s="7"/>
      <c r="H1005" s="7">
        <f>SUM(F1005:G1005)</f>
        <v>5156.2122499999996</v>
      </c>
      <c r="I1005" s="7"/>
      <c r="J1005" s="7"/>
      <c r="K1005" s="7">
        <f>SUM(I1005:J1005)</f>
        <v>0</v>
      </c>
      <c r="L1005" s="7"/>
      <c r="M1005" s="7"/>
      <c r="N1005" s="7">
        <f>SUM(L1005:M1005)</f>
        <v>0</v>
      </c>
    </row>
    <row r="1006" spans="1:14" ht="31.5" outlineLevel="7" x14ac:dyDescent="0.2">
      <c r="A1006" s="43" t="s">
        <v>566</v>
      </c>
      <c r="B1006" s="43" t="s">
        <v>568</v>
      </c>
      <c r="C1006" s="43" t="s">
        <v>378</v>
      </c>
      <c r="D1006" s="43"/>
      <c r="E1006" s="10" t="s">
        <v>379</v>
      </c>
      <c r="F1006" s="6">
        <f t="shared" ref="F1006:N1008" si="1674">F1007</f>
        <v>1736.2</v>
      </c>
      <c r="G1006" s="6">
        <f t="shared" si="1674"/>
        <v>0</v>
      </c>
      <c r="H1006" s="6">
        <f t="shared" si="1674"/>
        <v>1736.2</v>
      </c>
      <c r="I1006" s="6">
        <f t="shared" si="1674"/>
        <v>1736.2</v>
      </c>
      <c r="J1006" s="6">
        <f t="shared" si="1674"/>
        <v>0</v>
      </c>
      <c r="K1006" s="6">
        <f t="shared" si="1674"/>
        <v>1736.2</v>
      </c>
      <c r="L1006" s="6">
        <f t="shared" si="1674"/>
        <v>1736.2</v>
      </c>
      <c r="M1006" s="6">
        <f t="shared" si="1674"/>
        <v>0</v>
      </c>
      <c r="N1006" s="6">
        <f t="shared" si="1674"/>
        <v>1736.2</v>
      </c>
    </row>
    <row r="1007" spans="1:14" ht="31.5" outlineLevel="7" x14ac:dyDescent="0.2">
      <c r="A1007" s="43" t="s">
        <v>566</v>
      </c>
      <c r="B1007" s="43" t="s">
        <v>568</v>
      </c>
      <c r="C1007" s="43" t="s">
        <v>380</v>
      </c>
      <c r="D1007" s="43"/>
      <c r="E1007" s="10" t="s">
        <v>35</v>
      </c>
      <c r="F1007" s="6">
        <f t="shared" si="1674"/>
        <v>1736.2</v>
      </c>
      <c r="G1007" s="6">
        <f t="shared" si="1674"/>
        <v>0</v>
      </c>
      <c r="H1007" s="6">
        <f t="shared" si="1674"/>
        <v>1736.2</v>
      </c>
      <c r="I1007" s="6">
        <f t="shared" si="1674"/>
        <v>1736.2</v>
      </c>
      <c r="J1007" s="6">
        <f t="shared" si="1674"/>
        <v>0</v>
      </c>
      <c r="K1007" s="6">
        <f t="shared" si="1674"/>
        <v>1736.2</v>
      </c>
      <c r="L1007" s="6">
        <f t="shared" si="1674"/>
        <v>1736.2</v>
      </c>
      <c r="M1007" s="6">
        <f t="shared" si="1674"/>
        <v>0</v>
      </c>
      <c r="N1007" s="6">
        <f t="shared" si="1674"/>
        <v>1736.2</v>
      </c>
    </row>
    <row r="1008" spans="1:14" ht="31.5" outlineLevel="7" x14ac:dyDescent="0.2">
      <c r="A1008" s="43" t="s">
        <v>566</v>
      </c>
      <c r="B1008" s="43" t="s">
        <v>568</v>
      </c>
      <c r="C1008" s="43" t="s">
        <v>381</v>
      </c>
      <c r="D1008" s="43"/>
      <c r="E1008" s="10" t="s">
        <v>412</v>
      </c>
      <c r="F1008" s="6">
        <f t="shared" si="1674"/>
        <v>1736.2</v>
      </c>
      <c r="G1008" s="6">
        <f t="shared" si="1674"/>
        <v>0</v>
      </c>
      <c r="H1008" s="6">
        <f t="shared" si="1674"/>
        <v>1736.2</v>
      </c>
      <c r="I1008" s="6">
        <f t="shared" si="1674"/>
        <v>1736.2</v>
      </c>
      <c r="J1008" s="6">
        <f t="shared" si="1674"/>
        <v>0</v>
      </c>
      <c r="K1008" s="6">
        <f t="shared" si="1674"/>
        <v>1736.2</v>
      </c>
      <c r="L1008" s="6">
        <f t="shared" si="1674"/>
        <v>1736.2</v>
      </c>
      <c r="M1008" s="6">
        <f t="shared" si="1674"/>
        <v>0</v>
      </c>
      <c r="N1008" s="6">
        <f t="shared" si="1674"/>
        <v>1736.2</v>
      </c>
    </row>
    <row r="1009" spans="1:14" ht="31.5" outlineLevel="7" x14ac:dyDescent="0.2">
      <c r="A1009" s="44" t="s">
        <v>566</v>
      </c>
      <c r="B1009" s="44" t="s">
        <v>568</v>
      </c>
      <c r="C1009" s="44" t="s">
        <v>381</v>
      </c>
      <c r="D1009" s="44" t="s">
        <v>65</v>
      </c>
      <c r="E1009" s="11" t="s">
        <v>66</v>
      </c>
      <c r="F1009" s="7">
        <v>1736.2</v>
      </c>
      <c r="G1009" s="7"/>
      <c r="H1009" s="7">
        <f>SUM(F1009:G1009)</f>
        <v>1736.2</v>
      </c>
      <c r="I1009" s="7">
        <v>1736.2</v>
      </c>
      <c r="J1009" s="7"/>
      <c r="K1009" s="7">
        <f>SUM(I1009:J1009)</f>
        <v>1736.2</v>
      </c>
      <c r="L1009" s="7">
        <v>1736.2</v>
      </c>
      <c r="M1009" s="7"/>
      <c r="N1009" s="7">
        <f>SUM(L1009:M1009)</f>
        <v>1736.2</v>
      </c>
    </row>
    <row r="1010" spans="1:14" ht="15.75" outlineLevel="1" x14ac:dyDescent="0.2">
      <c r="A1010" s="43" t="s">
        <v>566</v>
      </c>
      <c r="B1010" s="43" t="s">
        <v>570</v>
      </c>
      <c r="C1010" s="43"/>
      <c r="D1010" s="43"/>
      <c r="E1010" s="10" t="s">
        <v>571</v>
      </c>
      <c r="F1010" s="6">
        <f t="shared" ref="F1010:N1013" si="1675">F1011</f>
        <v>6026.5</v>
      </c>
      <c r="G1010" s="6">
        <f t="shared" si="1675"/>
        <v>0</v>
      </c>
      <c r="H1010" s="6">
        <f t="shared" si="1675"/>
        <v>6026.5</v>
      </c>
      <c r="I1010" s="6">
        <f t="shared" ref="I1010:I1013" si="1676">I1011</f>
        <v>6262.5999999999995</v>
      </c>
      <c r="J1010" s="6">
        <f t="shared" si="1675"/>
        <v>0</v>
      </c>
      <c r="K1010" s="6">
        <f t="shared" si="1675"/>
        <v>6262.5999999999995</v>
      </c>
      <c r="L1010" s="6">
        <f t="shared" ref="L1010:L1013" si="1677">L1011</f>
        <v>7304.9</v>
      </c>
      <c r="M1010" s="6">
        <f t="shared" si="1675"/>
        <v>0</v>
      </c>
      <c r="N1010" s="6">
        <f t="shared" si="1675"/>
        <v>7304.9</v>
      </c>
    </row>
    <row r="1011" spans="1:14" ht="26.25" customHeight="1" outlineLevel="2" x14ac:dyDescent="0.2">
      <c r="A1011" s="43" t="s">
        <v>566</v>
      </c>
      <c r="B1011" s="43" t="s">
        <v>570</v>
      </c>
      <c r="C1011" s="43" t="s">
        <v>260</v>
      </c>
      <c r="D1011" s="43"/>
      <c r="E1011" s="10" t="s">
        <v>261</v>
      </c>
      <c r="F1011" s="6">
        <f t="shared" si="1675"/>
        <v>6026.5</v>
      </c>
      <c r="G1011" s="6">
        <f t="shared" si="1675"/>
        <v>0</v>
      </c>
      <c r="H1011" s="6">
        <f t="shared" si="1675"/>
        <v>6026.5</v>
      </c>
      <c r="I1011" s="6">
        <f t="shared" si="1676"/>
        <v>6262.5999999999995</v>
      </c>
      <c r="J1011" s="6">
        <f t="shared" si="1675"/>
        <v>0</v>
      </c>
      <c r="K1011" s="6">
        <f t="shared" si="1675"/>
        <v>6262.5999999999995</v>
      </c>
      <c r="L1011" s="6">
        <f t="shared" si="1677"/>
        <v>7304.9</v>
      </c>
      <c r="M1011" s="6">
        <f t="shared" si="1675"/>
        <v>0</v>
      </c>
      <c r="N1011" s="6">
        <f t="shared" si="1675"/>
        <v>7304.9</v>
      </c>
    </row>
    <row r="1012" spans="1:14" ht="31.5" outlineLevel="3" x14ac:dyDescent="0.2">
      <c r="A1012" s="43" t="s">
        <v>566</v>
      </c>
      <c r="B1012" s="43" t="s">
        <v>570</v>
      </c>
      <c r="C1012" s="43" t="s">
        <v>378</v>
      </c>
      <c r="D1012" s="43"/>
      <c r="E1012" s="10" t="s">
        <v>379</v>
      </c>
      <c r="F1012" s="6">
        <f t="shared" si="1675"/>
        <v>6026.5</v>
      </c>
      <c r="G1012" s="6">
        <f t="shared" si="1675"/>
        <v>0</v>
      </c>
      <c r="H1012" s="6">
        <f t="shared" si="1675"/>
        <v>6026.5</v>
      </c>
      <c r="I1012" s="6">
        <f t="shared" si="1676"/>
        <v>6262.5999999999995</v>
      </c>
      <c r="J1012" s="6">
        <f t="shared" si="1675"/>
        <v>0</v>
      </c>
      <c r="K1012" s="6">
        <f t="shared" si="1675"/>
        <v>6262.5999999999995</v>
      </c>
      <c r="L1012" s="6">
        <f t="shared" si="1677"/>
        <v>7304.9</v>
      </c>
      <c r="M1012" s="6">
        <f t="shared" si="1675"/>
        <v>0</v>
      </c>
      <c r="N1012" s="6">
        <f t="shared" si="1675"/>
        <v>7304.9</v>
      </c>
    </row>
    <row r="1013" spans="1:14" ht="31.5" outlineLevel="4" x14ac:dyDescent="0.2">
      <c r="A1013" s="43" t="s">
        <v>566</v>
      </c>
      <c r="B1013" s="43" t="s">
        <v>570</v>
      </c>
      <c r="C1013" s="43" t="s">
        <v>380</v>
      </c>
      <c r="D1013" s="43"/>
      <c r="E1013" s="10" t="s">
        <v>35</v>
      </c>
      <c r="F1013" s="6">
        <f t="shared" si="1675"/>
        <v>6026.5</v>
      </c>
      <c r="G1013" s="6">
        <f t="shared" si="1675"/>
        <v>0</v>
      </c>
      <c r="H1013" s="6">
        <f t="shared" si="1675"/>
        <v>6026.5</v>
      </c>
      <c r="I1013" s="6">
        <f t="shared" si="1676"/>
        <v>6262.5999999999995</v>
      </c>
      <c r="J1013" s="6">
        <f t="shared" si="1675"/>
        <v>0</v>
      </c>
      <c r="K1013" s="6">
        <f t="shared" si="1675"/>
        <v>6262.5999999999995</v>
      </c>
      <c r="L1013" s="6">
        <f t="shared" si="1677"/>
        <v>7304.9</v>
      </c>
      <c r="M1013" s="6">
        <f t="shared" si="1675"/>
        <v>0</v>
      </c>
      <c r="N1013" s="6">
        <f t="shared" si="1675"/>
        <v>7304.9</v>
      </c>
    </row>
    <row r="1014" spans="1:14" ht="15.75" outlineLevel="5" x14ac:dyDescent="0.2">
      <c r="A1014" s="43" t="s">
        <v>566</v>
      </c>
      <c r="B1014" s="43" t="s">
        <v>570</v>
      </c>
      <c r="C1014" s="43" t="s">
        <v>394</v>
      </c>
      <c r="D1014" s="43"/>
      <c r="E1014" s="10" t="s">
        <v>37</v>
      </c>
      <c r="F1014" s="6">
        <f>F1015+F1016</f>
        <v>6026.5</v>
      </c>
      <c r="G1014" s="6">
        <f t="shared" ref="G1014:H1014" si="1678">G1015+G1016</f>
        <v>0</v>
      </c>
      <c r="H1014" s="6">
        <f t="shared" si="1678"/>
        <v>6026.5</v>
      </c>
      <c r="I1014" s="6">
        <f t="shared" ref="I1014:L1014" si="1679">I1015+I1016</f>
        <v>6262.5999999999995</v>
      </c>
      <c r="J1014" s="6">
        <f t="shared" ref="J1014" si="1680">J1015+J1016</f>
        <v>0</v>
      </c>
      <c r="K1014" s="6">
        <f t="shared" ref="K1014" si="1681">K1015+K1016</f>
        <v>6262.5999999999995</v>
      </c>
      <c r="L1014" s="6">
        <f t="shared" si="1679"/>
        <v>7304.9</v>
      </c>
      <c r="M1014" s="6">
        <f t="shared" ref="M1014" si="1682">M1015+M1016</f>
        <v>0</v>
      </c>
      <c r="N1014" s="6">
        <f t="shared" ref="N1014" si="1683">N1015+N1016</f>
        <v>7304.9</v>
      </c>
    </row>
    <row r="1015" spans="1:14" ht="47.25" outlineLevel="7" x14ac:dyDescent="0.2">
      <c r="A1015" s="44" t="s">
        <v>566</v>
      </c>
      <c r="B1015" s="44" t="s">
        <v>570</v>
      </c>
      <c r="C1015" s="44" t="s">
        <v>394</v>
      </c>
      <c r="D1015" s="44" t="s">
        <v>4</v>
      </c>
      <c r="E1015" s="11" t="s">
        <v>5</v>
      </c>
      <c r="F1015" s="7">
        <v>5898.3</v>
      </c>
      <c r="G1015" s="7"/>
      <c r="H1015" s="7">
        <f>SUM(F1015:G1015)</f>
        <v>5898.3</v>
      </c>
      <c r="I1015" s="7">
        <v>6134.4</v>
      </c>
      <c r="J1015" s="7"/>
      <c r="K1015" s="7">
        <f>SUM(I1015:J1015)</f>
        <v>6134.4</v>
      </c>
      <c r="L1015" s="7">
        <v>7176.7</v>
      </c>
      <c r="M1015" s="7"/>
      <c r="N1015" s="7">
        <f>SUM(L1015:M1015)</f>
        <v>7176.7</v>
      </c>
    </row>
    <row r="1016" spans="1:14" ht="15.75" outlineLevel="7" x14ac:dyDescent="0.2">
      <c r="A1016" s="44" t="s">
        <v>566</v>
      </c>
      <c r="B1016" s="44" t="s">
        <v>570</v>
      </c>
      <c r="C1016" s="44" t="s">
        <v>394</v>
      </c>
      <c r="D1016" s="44" t="s">
        <v>7</v>
      </c>
      <c r="E1016" s="11" t="s">
        <v>8</v>
      </c>
      <c r="F1016" s="7">
        <v>128.19999999999999</v>
      </c>
      <c r="G1016" s="7"/>
      <c r="H1016" s="7">
        <f>SUM(F1016:G1016)</f>
        <v>128.19999999999999</v>
      </c>
      <c r="I1016" s="7">
        <v>128.19999999999999</v>
      </c>
      <c r="J1016" s="7"/>
      <c r="K1016" s="7">
        <f>SUM(I1016:J1016)</f>
        <v>128.19999999999999</v>
      </c>
      <c r="L1016" s="7">
        <v>128.19999999999999</v>
      </c>
      <c r="M1016" s="7"/>
      <c r="N1016" s="7">
        <f>SUM(L1016:M1016)</f>
        <v>128.19999999999999</v>
      </c>
    </row>
    <row r="1017" spans="1:14" ht="15.75" outlineLevel="7" x14ac:dyDescent="0.2">
      <c r="A1017" s="44"/>
      <c r="B1017" s="44"/>
      <c r="C1017" s="44"/>
      <c r="D1017" s="44"/>
      <c r="E1017" s="11"/>
      <c r="F1017" s="7"/>
      <c r="G1017" s="7"/>
      <c r="H1017" s="7"/>
      <c r="I1017" s="7"/>
      <c r="J1017" s="7"/>
      <c r="K1017" s="7"/>
      <c r="L1017" s="7"/>
      <c r="M1017" s="7"/>
      <c r="N1017" s="7"/>
    </row>
    <row r="1018" spans="1:14" ht="15.75" x14ac:dyDescent="0.2">
      <c r="A1018" s="43" t="s">
        <v>572</v>
      </c>
      <c r="B1018" s="43"/>
      <c r="C1018" s="43"/>
      <c r="D1018" s="43"/>
      <c r="E1018" s="10" t="s">
        <v>573</v>
      </c>
      <c r="F1018" s="6">
        <f>F1020+F1030+F1057</f>
        <v>165304.74</v>
      </c>
      <c r="G1018" s="6">
        <f t="shared" ref="G1018:H1018" si="1684">G1020+G1030+G1057</f>
        <v>0</v>
      </c>
      <c r="H1018" s="6">
        <f t="shared" si="1684"/>
        <v>165304.74</v>
      </c>
      <c r="I1018" s="6">
        <f>I1020+I1030+I1057</f>
        <v>187319.1</v>
      </c>
      <c r="J1018" s="6">
        <f t="shared" ref="J1018:K1018" si="1685">J1020+J1030+J1057</f>
        <v>0</v>
      </c>
      <c r="K1018" s="6">
        <f t="shared" si="1685"/>
        <v>187319.1</v>
      </c>
      <c r="L1018" s="6">
        <f>L1020+L1030+L1057</f>
        <v>265588.98</v>
      </c>
      <c r="M1018" s="6">
        <f t="shared" ref="M1018:N1018" si="1686">M1020+M1030+M1057</f>
        <v>0</v>
      </c>
      <c r="N1018" s="6">
        <f t="shared" si="1686"/>
        <v>265588.98</v>
      </c>
    </row>
    <row r="1019" spans="1:14" ht="15.75" x14ac:dyDescent="0.2">
      <c r="A1019" s="43" t="s">
        <v>572</v>
      </c>
      <c r="B1019" s="43" t="s">
        <v>468</v>
      </c>
      <c r="C1019" s="43"/>
      <c r="D1019" s="43"/>
      <c r="E1019" s="51" t="s">
        <v>469</v>
      </c>
      <c r="F1019" s="6">
        <f>F1020+F1030</f>
        <v>165159.63999999998</v>
      </c>
      <c r="G1019" s="6">
        <f t="shared" ref="G1019:H1019" si="1687">G1020+G1030</f>
        <v>0</v>
      </c>
      <c r="H1019" s="6">
        <f t="shared" si="1687"/>
        <v>165159.63999999998</v>
      </c>
      <c r="I1019" s="6">
        <f>I1020+I1030</f>
        <v>187174</v>
      </c>
      <c r="J1019" s="6">
        <f t="shared" ref="J1019" si="1688">J1020+J1030</f>
        <v>0</v>
      </c>
      <c r="K1019" s="6">
        <f t="shared" ref="K1019" si="1689">K1020+K1030</f>
        <v>187174</v>
      </c>
      <c r="L1019" s="6">
        <f>L1020+L1030</f>
        <v>265443.88</v>
      </c>
      <c r="M1019" s="6">
        <f t="shared" ref="M1019" si="1690">M1020+M1030</f>
        <v>0</v>
      </c>
      <c r="N1019" s="6">
        <f t="shared" ref="N1019" si="1691">N1020+N1030</f>
        <v>265443.88</v>
      </c>
    </row>
    <row r="1020" spans="1:14" ht="31.5" outlineLevel="1" x14ac:dyDescent="0.2">
      <c r="A1020" s="43" t="s">
        <v>572</v>
      </c>
      <c r="B1020" s="43" t="s">
        <v>470</v>
      </c>
      <c r="C1020" s="43"/>
      <c r="D1020" s="43"/>
      <c r="E1020" s="10" t="s">
        <v>471</v>
      </c>
      <c r="F1020" s="6">
        <f t="shared" ref="F1020:N1022" si="1692">F1021</f>
        <v>24682.94</v>
      </c>
      <c r="G1020" s="6">
        <f t="shared" si="1692"/>
        <v>0</v>
      </c>
      <c r="H1020" s="6">
        <f t="shared" si="1692"/>
        <v>24682.94</v>
      </c>
      <c r="I1020" s="6">
        <f t="shared" ref="I1020:I1022" si="1693">I1021</f>
        <v>25335.999999999996</v>
      </c>
      <c r="J1020" s="6">
        <f t="shared" si="1692"/>
        <v>0</v>
      </c>
      <c r="K1020" s="6">
        <f t="shared" si="1692"/>
        <v>25335.999999999996</v>
      </c>
      <c r="L1020" s="6">
        <f t="shared" ref="L1020:L1022" si="1694">L1021</f>
        <v>29085.739999999998</v>
      </c>
      <c r="M1020" s="6">
        <f t="shared" si="1692"/>
        <v>0</v>
      </c>
      <c r="N1020" s="6">
        <f t="shared" si="1692"/>
        <v>29085.739999999998</v>
      </c>
    </row>
    <row r="1021" spans="1:14" ht="31.5" outlineLevel="2" x14ac:dyDescent="0.2">
      <c r="A1021" s="43" t="s">
        <v>572</v>
      </c>
      <c r="B1021" s="43" t="s">
        <v>470</v>
      </c>
      <c r="C1021" s="43" t="s">
        <v>30</v>
      </c>
      <c r="D1021" s="43"/>
      <c r="E1021" s="10" t="s">
        <v>31</v>
      </c>
      <c r="F1021" s="6">
        <f t="shared" si="1692"/>
        <v>24682.94</v>
      </c>
      <c r="G1021" s="6">
        <f t="shared" si="1692"/>
        <v>0</v>
      </c>
      <c r="H1021" s="6">
        <f t="shared" si="1692"/>
        <v>24682.94</v>
      </c>
      <c r="I1021" s="6">
        <f t="shared" si="1693"/>
        <v>25335.999999999996</v>
      </c>
      <c r="J1021" s="6">
        <f t="shared" si="1692"/>
        <v>0</v>
      </c>
      <c r="K1021" s="6">
        <f t="shared" si="1692"/>
        <v>25335.999999999996</v>
      </c>
      <c r="L1021" s="6">
        <f t="shared" si="1694"/>
        <v>29085.739999999998</v>
      </c>
      <c r="M1021" s="6">
        <f t="shared" si="1692"/>
        <v>0</v>
      </c>
      <c r="N1021" s="6">
        <f t="shared" si="1692"/>
        <v>29085.739999999998</v>
      </c>
    </row>
    <row r="1022" spans="1:14" ht="30" customHeight="1" outlineLevel="3" x14ac:dyDescent="0.2">
      <c r="A1022" s="43" t="s">
        <v>572</v>
      </c>
      <c r="B1022" s="43" t="s">
        <v>470</v>
      </c>
      <c r="C1022" s="43" t="s">
        <v>32</v>
      </c>
      <c r="D1022" s="43"/>
      <c r="E1022" s="10" t="s">
        <v>33</v>
      </c>
      <c r="F1022" s="6">
        <f t="shared" si="1692"/>
        <v>24682.94</v>
      </c>
      <c r="G1022" s="6">
        <f t="shared" si="1692"/>
        <v>0</v>
      </c>
      <c r="H1022" s="6">
        <f t="shared" si="1692"/>
        <v>24682.94</v>
      </c>
      <c r="I1022" s="6">
        <f t="shared" si="1693"/>
        <v>25335.999999999996</v>
      </c>
      <c r="J1022" s="6">
        <f t="shared" si="1692"/>
        <v>0</v>
      </c>
      <c r="K1022" s="6">
        <f t="shared" si="1692"/>
        <v>25335.999999999996</v>
      </c>
      <c r="L1022" s="6">
        <f t="shared" si="1694"/>
        <v>29085.739999999998</v>
      </c>
      <c r="M1022" s="6">
        <f t="shared" si="1692"/>
        <v>0</v>
      </c>
      <c r="N1022" s="6">
        <f t="shared" si="1692"/>
        <v>29085.739999999998</v>
      </c>
    </row>
    <row r="1023" spans="1:14" ht="47.25" outlineLevel="4" x14ac:dyDescent="0.2">
      <c r="A1023" s="43" t="s">
        <v>572</v>
      </c>
      <c r="B1023" s="43" t="s">
        <v>470</v>
      </c>
      <c r="C1023" s="43" t="s">
        <v>395</v>
      </c>
      <c r="D1023" s="43"/>
      <c r="E1023" s="10" t="s">
        <v>396</v>
      </c>
      <c r="F1023" s="6">
        <f>F1024+F1028</f>
        <v>24682.94</v>
      </c>
      <c r="G1023" s="6">
        <f t="shared" ref="G1023:H1023" si="1695">G1024+G1028</f>
        <v>0</v>
      </c>
      <c r="H1023" s="6">
        <f t="shared" si="1695"/>
        <v>24682.94</v>
      </c>
      <c r="I1023" s="6">
        <f>I1024+I1028</f>
        <v>25335.999999999996</v>
      </c>
      <c r="J1023" s="6">
        <f t="shared" ref="J1023" si="1696">J1024+J1028</f>
        <v>0</v>
      </c>
      <c r="K1023" s="6">
        <f t="shared" ref="K1023" si="1697">K1024+K1028</f>
        <v>25335.999999999996</v>
      </c>
      <c r="L1023" s="6">
        <f>L1024+L1028</f>
        <v>29085.739999999998</v>
      </c>
      <c r="M1023" s="6">
        <f t="shared" ref="M1023" si="1698">M1024+M1028</f>
        <v>0</v>
      </c>
      <c r="N1023" s="6">
        <f t="shared" ref="N1023" si="1699">N1024+N1028</f>
        <v>29085.739999999998</v>
      </c>
    </row>
    <row r="1024" spans="1:14" ht="15.75" outlineLevel="5" x14ac:dyDescent="0.2">
      <c r="A1024" s="43" t="s">
        <v>572</v>
      </c>
      <c r="B1024" s="43" t="s">
        <v>470</v>
      </c>
      <c r="C1024" s="43" t="s">
        <v>397</v>
      </c>
      <c r="D1024" s="43"/>
      <c r="E1024" s="10" t="s">
        <v>37</v>
      </c>
      <c r="F1024" s="6">
        <f>F1025+F1026+F1027</f>
        <v>24566.94</v>
      </c>
      <c r="G1024" s="6">
        <f t="shared" ref="G1024:H1024" si="1700">G1025+G1026+G1027</f>
        <v>0</v>
      </c>
      <c r="H1024" s="6">
        <f t="shared" si="1700"/>
        <v>24566.94</v>
      </c>
      <c r="I1024" s="6">
        <f>I1025+I1026+I1027</f>
        <v>25215.899999999998</v>
      </c>
      <c r="J1024" s="6">
        <f t="shared" ref="J1024" si="1701">J1025+J1026+J1027</f>
        <v>0</v>
      </c>
      <c r="K1024" s="6">
        <f t="shared" ref="K1024" si="1702">K1025+K1026+K1027</f>
        <v>25215.899999999998</v>
      </c>
      <c r="L1024" s="6">
        <f>L1025+L1026+L1027</f>
        <v>28965.64</v>
      </c>
      <c r="M1024" s="6">
        <f t="shared" ref="M1024" si="1703">M1025+M1026+M1027</f>
        <v>0</v>
      </c>
      <c r="N1024" s="6">
        <f t="shared" ref="N1024" si="1704">N1025+N1026+N1027</f>
        <v>28965.64</v>
      </c>
    </row>
    <row r="1025" spans="1:14" ht="47.25" outlineLevel="7" x14ac:dyDescent="0.2">
      <c r="A1025" s="44" t="s">
        <v>572</v>
      </c>
      <c r="B1025" s="44" t="s">
        <v>470</v>
      </c>
      <c r="C1025" s="44" t="s">
        <v>397</v>
      </c>
      <c r="D1025" s="44" t="s">
        <v>4</v>
      </c>
      <c r="E1025" s="11" t="s">
        <v>5</v>
      </c>
      <c r="F1025" s="7">
        <v>21223.14</v>
      </c>
      <c r="G1025" s="7"/>
      <c r="H1025" s="7">
        <f>SUM(F1025:G1025)</f>
        <v>21223.14</v>
      </c>
      <c r="I1025" s="7">
        <v>22072.1</v>
      </c>
      <c r="J1025" s="7"/>
      <c r="K1025" s="7">
        <f>SUM(I1025:J1025)</f>
        <v>22072.1</v>
      </c>
      <c r="L1025" s="7">
        <v>25821.84</v>
      </c>
      <c r="M1025" s="7"/>
      <c r="N1025" s="7">
        <f>SUM(L1025:M1025)</f>
        <v>25821.84</v>
      </c>
    </row>
    <row r="1026" spans="1:14" ht="15.75" outlineLevel="7" x14ac:dyDescent="0.2">
      <c r="A1026" s="44" t="s">
        <v>572</v>
      </c>
      <c r="B1026" s="44" t="s">
        <v>470</v>
      </c>
      <c r="C1026" s="44" t="s">
        <v>397</v>
      </c>
      <c r="D1026" s="44" t="s">
        <v>7</v>
      </c>
      <c r="E1026" s="11" t="s">
        <v>8</v>
      </c>
      <c r="F1026" s="7">
        <v>3265.3</v>
      </c>
      <c r="G1026" s="7"/>
      <c r="H1026" s="7">
        <f>SUM(F1026:G1026)</f>
        <v>3265.3</v>
      </c>
      <c r="I1026" s="7">
        <v>3065.3</v>
      </c>
      <c r="J1026" s="7"/>
      <c r="K1026" s="7">
        <f>SUM(I1026:J1026)</f>
        <v>3065.3</v>
      </c>
      <c r="L1026" s="7">
        <v>3065.3</v>
      </c>
      <c r="M1026" s="7"/>
      <c r="N1026" s="7">
        <f>SUM(L1026:M1026)</f>
        <v>3065.3</v>
      </c>
    </row>
    <row r="1027" spans="1:14" ht="15.75" outlineLevel="7" x14ac:dyDescent="0.2">
      <c r="A1027" s="44" t="s">
        <v>572</v>
      </c>
      <c r="B1027" s="44" t="s">
        <v>470</v>
      </c>
      <c r="C1027" s="44" t="s">
        <v>397</v>
      </c>
      <c r="D1027" s="44" t="s">
        <v>15</v>
      </c>
      <c r="E1027" s="11" t="s">
        <v>16</v>
      </c>
      <c r="F1027" s="7">
        <v>78.5</v>
      </c>
      <c r="G1027" s="7"/>
      <c r="H1027" s="7">
        <f>SUM(F1027:G1027)</f>
        <v>78.5</v>
      </c>
      <c r="I1027" s="7">
        <v>78.5</v>
      </c>
      <c r="J1027" s="7"/>
      <c r="K1027" s="7">
        <f>SUM(I1027:J1027)</f>
        <v>78.5</v>
      </c>
      <c r="L1027" s="7">
        <v>78.5</v>
      </c>
      <c r="M1027" s="7"/>
      <c r="N1027" s="7">
        <f>SUM(L1027:M1027)</f>
        <v>78.5</v>
      </c>
    </row>
    <row r="1028" spans="1:14" ht="30" customHeight="1" outlineLevel="5" x14ac:dyDescent="0.2">
      <c r="A1028" s="43" t="s">
        <v>572</v>
      </c>
      <c r="B1028" s="43" t="s">
        <v>470</v>
      </c>
      <c r="C1028" s="43" t="s">
        <v>732</v>
      </c>
      <c r="D1028" s="43"/>
      <c r="E1028" s="10" t="s">
        <v>398</v>
      </c>
      <c r="F1028" s="6">
        <f t="shared" ref="F1028:N1028" si="1705">F1029</f>
        <v>116</v>
      </c>
      <c r="G1028" s="6">
        <f t="shared" si="1705"/>
        <v>0</v>
      </c>
      <c r="H1028" s="6">
        <f t="shared" si="1705"/>
        <v>116</v>
      </c>
      <c r="I1028" s="6">
        <f t="shared" si="1705"/>
        <v>120.1</v>
      </c>
      <c r="J1028" s="6">
        <f t="shared" si="1705"/>
        <v>0</v>
      </c>
      <c r="K1028" s="6">
        <f t="shared" si="1705"/>
        <v>120.1</v>
      </c>
      <c r="L1028" s="6">
        <f t="shared" si="1705"/>
        <v>120.1</v>
      </c>
      <c r="M1028" s="6">
        <f t="shared" si="1705"/>
        <v>0</v>
      </c>
      <c r="N1028" s="6">
        <f t="shared" si="1705"/>
        <v>120.1</v>
      </c>
    </row>
    <row r="1029" spans="1:14" ht="47.25" outlineLevel="7" x14ac:dyDescent="0.2">
      <c r="A1029" s="44" t="s">
        <v>572</v>
      </c>
      <c r="B1029" s="44" t="s">
        <v>470</v>
      </c>
      <c r="C1029" s="44" t="s">
        <v>732</v>
      </c>
      <c r="D1029" s="44" t="s">
        <v>4</v>
      </c>
      <c r="E1029" s="11" t="s">
        <v>5</v>
      </c>
      <c r="F1029" s="7">
        <v>116</v>
      </c>
      <c r="G1029" s="7"/>
      <c r="H1029" s="7">
        <f>SUM(F1029:G1029)</f>
        <v>116</v>
      </c>
      <c r="I1029" s="7">
        <v>120.1</v>
      </c>
      <c r="J1029" s="7"/>
      <c r="K1029" s="7">
        <f>SUM(I1029:J1029)</f>
        <v>120.1</v>
      </c>
      <c r="L1029" s="7">
        <v>120.1</v>
      </c>
      <c r="M1029" s="7"/>
      <c r="N1029" s="7">
        <f>SUM(L1029:M1029)</f>
        <v>120.1</v>
      </c>
    </row>
    <row r="1030" spans="1:14" ht="15.75" outlineLevel="1" x14ac:dyDescent="0.2">
      <c r="A1030" s="43" t="s">
        <v>572</v>
      </c>
      <c r="B1030" s="43" t="s">
        <v>472</v>
      </c>
      <c r="C1030" s="43"/>
      <c r="D1030" s="43"/>
      <c r="E1030" s="10" t="s">
        <v>473</v>
      </c>
      <c r="F1030" s="6">
        <f t="shared" ref="F1030:L1030" si="1706">F1031+F1039+F1051</f>
        <v>140476.69999999998</v>
      </c>
      <c r="G1030" s="6">
        <f t="shared" ref="G1030:H1030" si="1707">G1031+G1039+G1051</f>
        <v>0</v>
      </c>
      <c r="H1030" s="6">
        <f t="shared" si="1707"/>
        <v>140476.69999999998</v>
      </c>
      <c r="I1030" s="6">
        <f t="shared" si="1706"/>
        <v>161838</v>
      </c>
      <c r="J1030" s="6">
        <f t="shared" si="1706"/>
        <v>0</v>
      </c>
      <c r="K1030" s="6">
        <f t="shared" si="1706"/>
        <v>161838</v>
      </c>
      <c r="L1030" s="6">
        <f t="shared" si="1706"/>
        <v>236358.13999999998</v>
      </c>
      <c r="M1030" s="6">
        <f t="shared" ref="M1030:N1030" si="1708">M1031+M1039+M1051</f>
        <v>0</v>
      </c>
      <c r="N1030" s="6">
        <f t="shared" si="1708"/>
        <v>236358.13999999998</v>
      </c>
    </row>
    <row r="1031" spans="1:14" ht="31.5" outlineLevel="2" x14ac:dyDescent="0.2">
      <c r="A1031" s="43" t="s">
        <v>572</v>
      </c>
      <c r="B1031" s="43" t="s">
        <v>472</v>
      </c>
      <c r="C1031" s="43" t="s">
        <v>223</v>
      </c>
      <c r="D1031" s="43"/>
      <c r="E1031" s="10" t="s">
        <v>224</v>
      </c>
      <c r="F1031" s="6">
        <f t="shared" ref="F1031:N1032" si="1709">F1032</f>
        <v>20844.599999999999</v>
      </c>
      <c r="G1031" s="6">
        <f t="shared" si="1709"/>
        <v>0</v>
      </c>
      <c r="H1031" s="6">
        <f t="shared" si="1709"/>
        <v>20844.599999999999</v>
      </c>
      <c r="I1031" s="6">
        <f t="shared" ref="I1031:I1032" si="1710">I1032</f>
        <v>21071</v>
      </c>
      <c r="J1031" s="6">
        <f t="shared" si="1709"/>
        <v>0</v>
      </c>
      <c r="K1031" s="6">
        <f t="shared" si="1709"/>
        <v>21071</v>
      </c>
      <c r="L1031" s="6">
        <f t="shared" ref="L1031:L1032" si="1711">L1032</f>
        <v>20908.7</v>
      </c>
      <c r="M1031" s="6">
        <f t="shared" si="1709"/>
        <v>0</v>
      </c>
      <c r="N1031" s="6">
        <f t="shared" si="1709"/>
        <v>20908.7</v>
      </c>
    </row>
    <row r="1032" spans="1:14" ht="31.5" outlineLevel="3" x14ac:dyDescent="0.2">
      <c r="A1032" s="43" t="s">
        <v>572</v>
      </c>
      <c r="B1032" s="43" t="s">
        <v>472</v>
      </c>
      <c r="C1032" s="43" t="s">
        <v>294</v>
      </c>
      <c r="D1032" s="43"/>
      <c r="E1032" s="10" t="s">
        <v>295</v>
      </c>
      <c r="F1032" s="6">
        <f t="shared" si="1709"/>
        <v>20844.599999999999</v>
      </c>
      <c r="G1032" s="6">
        <f t="shared" si="1709"/>
        <v>0</v>
      </c>
      <c r="H1032" s="6">
        <f t="shared" si="1709"/>
        <v>20844.599999999999</v>
      </c>
      <c r="I1032" s="6">
        <f t="shared" si="1710"/>
        <v>21071</v>
      </c>
      <c r="J1032" s="6">
        <f t="shared" si="1709"/>
        <v>0</v>
      </c>
      <c r="K1032" s="6">
        <f t="shared" si="1709"/>
        <v>21071</v>
      </c>
      <c r="L1032" s="6">
        <f t="shared" si="1711"/>
        <v>20908.7</v>
      </c>
      <c r="M1032" s="6">
        <f t="shared" si="1709"/>
        <v>0</v>
      </c>
      <c r="N1032" s="6">
        <f t="shared" si="1709"/>
        <v>20908.7</v>
      </c>
    </row>
    <row r="1033" spans="1:14" ht="31.5" outlineLevel="4" x14ac:dyDescent="0.2">
      <c r="A1033" s="43" t="s">
        <v>572</v>
      </c>
      <c r="B1033" s="43" t="s">
        <v>472</v>
      </c>
      <c r="C1033" s="43" t="s">
        <v>299</v>
      </c>
      <c r="D1033" s="43"/>
      <c r="E1033" s="10" t="s">
        <v>300</v>
      </c>
      <c r="F1033" s="6">
        <f>F1036+F1034</f>
        <v>20844.599999999999</v>
      </c>
      <c r="G1033" s="6">
        <f t="shared" ref="G1033:H1033" si="1712">G1036+G1034</f>
        <v>0</v>
      </c>
      <c r="H1033" s="6">
        <f t="shared" si="1712"/>
        <v>20844.599999999999</v>
      </c>
      <c r="I1033" s="6">
        <f t="shared" ref="I1033:L1033" si="1713">I1036+I1034</f>
        <v>21071</v>
      </c>
      <c r="J1033" s="6">
        <f t="shared" ref="J1033" si="1714">J1036+J1034</f>
        <v>0</v>
      </c>
      <c r="K1033" s="6">
        <f t="shared" ref="K1033" si="1715">K1036+K1034</f>
        <v>21071</v>
      </c>
      <c r="L1033" s="6">
        <f t="shared" si="1713"/>
        <v>20908.7</v>
      </c>
      <c r="M1033" s="6">
        <f t="shared" ref="M1033" si="1716">M1036+M1034</f>
        <v>0</v>
      </c>
      <c r="N1033" s="6">
        <f t="shared" ref="N1033" si="1717">N1036+N1034</f>
        <v>20908.7</v>
      </c>
    </row>
    <row r="1034" spans="1:14" ht="63" outlineLevel="4" x14ac:dyDescent="0.2">
      <c r="A1034" s="43" t="s">
        <v>572</v>
      </c>
      <c r="B1034" s="43" t="s">
        <v>472</v>
      </c>
      <c r="C1034" s="163" t="s">
        <v>904</v>
      </c>
      <c r="D1034" s="163"/>
      <c r="E1034" s="166" t="s">
        <v>333</v>
      </c>
      <c r="F1034" s="6">
        <f>F1035</f>
        <v>74.400000000000006</v>
      </c>
      <c r="G1034" s="6">
        <f t="shared" ref="G1034:H1034" si="1718">G1035</f>
        <v>0</v>
      </c>
      <c r="H1034" s="6">
        <f t="shared" si="1718"/>
        <v>74.400000000000006</v>
      </c>
      <c r="I1034" s="6">
        <f t="shared" ref="I1034:L1034" si="1719">I1035</f>
        <v>74.400000000000006</v>
      </c>
      <c r="J1034" s="6">
        <f t="shared" ref="J1034" si="1720">J1035</f>
        <v>0</v>
      </c>
      <c r="K1034" s="6">
        <f t="shared" ref="K1034" si="1721">K1035</f>
        <v>74.400000000000006</v>
      </c>
      <c r="L1034" s="6">
        <f t="shared" si="1719"/>
        <v>74.400000000000006</v>
      </c>
      <c r="M1034" s="6">
        <f t="shared" ref="M1034" si="1722">M1035</f>
        <v>0</v>
      </c>
      <c r="N1034" s="6">
        <f t="shared" ref="N1034" si="1723">N1035</f>
        <v>74.400000000000006</v>
      </c>
    </row>
    <row r="1035" spans="1:14" ht="47.25" outlineLevel="4" x14ac:dyDescent="0.2">
      <c r="A1035" s="44" t="s">
        <v>572</v>
      </c>
      <c r="B1035" s="44" t="s">
        <v>472</v>
      </c>
      <c r="C1035" s="165" t="s">
        <v>904</v>
      </c>
      <c r="D1035" s="44" t="s">
        <v>4</v>
      </c>
      <c r="E1035" s="11" t="s">
        <v>5</v>
      </c>
      <c r="F1035" s="7">
        <v>74.400000000000006</v>
      </c>
      <c r="G1035" s="7"/>
      <c r="H1035" s="7">
        <f>SUM(F1035:G1035)</f>
        <v>74.400000000000006</v>
      </c>
      <c r="I1035" s="7">
        <v>74.400000000000006</v>
      </c>
      <c r="J1035" s="7"/>
      <c r="K1035" s="7">
        <f>SUM(I1035:J1035)</f>
        <v>74.400000000000006</v>
      </c>
      <c r="L1035" s="7">
        <v>74.400000000000006</v>
      </c>
      <c r="M1035" s="7"/>
      <c r="N1035" s="7">
        <f>SUM(L1035:M1035)</f>
        <v>74.400000000000006</v>
      </c>
    </row>
    <row r="1036" spans="1:14" ht="31.5" outlineLevel="5" x14ac:dyDescent="0.2">
      <c r="A1036" s="43" t="s">
        <v>572</v>
      </c>
      <c r="B1036" s="43" t="s">
        <v>472</v>
      </c>
      <c r="C1036" s="43" t="s">
        <v>303</v>
      </c>
      <c r="D1036" s="43"/>
      <c r="E1036" s="10" t="s">
        <v>304</v>
      </c>
      <c r="F1036" s="6">
        <f t="shared" ref="F1036:L1036" si="1724">F1037+F1038</f>
        <v>20770.199999999997</v>
      </c>
      <c r="G1036" s="6">
        <f t="shared" ref="G1036:H1036" si="1725">G1037+G1038</f>
        <v>0</v>
      </c>
      <c r="H1036" s="6">
        <f t="shared" si="1725"/>
        <v>20770.199999999997</v>
      </c>
      <c r="I1036" s="6">
        <f t="shared" si="1724"/>
        <v>20996.6</v>
      </c>
      <c r="J1036" s="6">
        <f t="shared" si="1724"/>
        <v>0</v>
      </c>
      <c r="K1036" s="6">
        <f t="shared" si="1724"/>
        <v>20996.6</v>
      </c>
      <c r="L1036" s="6">
        <f t="shared" si="1724"/>
        <v>20834.3</v>
      </c>
      <c r="M1036" s="6">
        <f t="shared" ref="M1036:N1036" si="1726">M1037+M1038</f>
        <v>0</v>
      </c>
      <c r="N1036" s="6">
        <f t="shared" si="1726"/>
        <v>20834.3</v>
      </c>
    </row>
    <row r="1037" spans="1:14" ht="47.25" outlineLevel="7" x14ac:dyDescent="0.2">
      <c r="A1037" s="44" t="s">
        <v>572</v>
      </c>
      <c r="B1037" s="44" t="s">
        <v>472</v>
      </c>
      <c r="C1037" s="44" t="s">
        <v>303</v>
      </c>
      <c r="D1037" s="44" t="s">
        <v>4</v>
      </c>
      <c r="E1037" s="11" t="s">
        <v>5</v>
      </c>
      <c r="F1037" s="7">
        <v>20738.599999999999</v>
      </c>
      <c r="G1037" s="7"/>
      <c r="H1037" s="7">
        <f>SUM(F1037:G1037)</f>
        <v>20738.599999999999</v>
      </c>
      <c r="I1037" s="7">
        <v>20967.599999999999</v>
      </c>
      <c r="J1037" s="7"/>
      <c r="K1037" s="7">
        <f>SUM(I1037:J1037)</f>
        <v>20967.599999999999</v>
      </c>
      <c r="L1037" s="7">
        <v>20805.7</v>
      </c>
      <c r="M1037" s="7"/>
      <c r="N1037" s="7">
        <f>SUM(L1037:M1037)</f>
        <v>20805.7</v>
      </c>
    </row>
    <row r="1038" spans="1:14" ht="15.75" outlineLevel="7" x14ac:dyDescent="0.2">
      <c r="A1038" s="44" t="s">
        <v>572</v>
      </c>
      <c r="B1038" s="44" t="s">
        <v>472</v>
      </c>
      <c r="C1038" s="44" t="s">
        <v>303</v>
      </c>
      <c r="D1038" s="44" t="s">
        <v>7</v>
      </c>
      <c r="E1038" s="11" t="s">
        <v>8</v>
      </c>
      <c r="F1038" s="7">
        <v>31.6</v>
      </c>
      <c r="G1038" s="7"/>
      <c r="H1038" s="7">
        <f>SUM(F1038:G1038)</f>
        <v>31.6</v>
      </c>
      <c r="I1038" s="7">
        <v>29</v>
      </c>
      <c r="J1038" s="7"/>
      <c r="K1038" s="7">
        <f>SUM(I1038:J1038)</f>
        <v>29</v>
      </c>
      <c r="L1038" s="7">
        <v>28.6</v>
      </c>
      <c r="M1038" s="7"/>
      <c r="N1038" s="7">
        <f>SUM(L1038:M1038)</f>
        <v>28.6</v>
      </c>
    </row>
    <row r="1039" spans="1:14" ht="31.5" outlineLevel="2" x14ac:dyDescent="0.2">
      <c r="A1039" s="43" t="s">
        <v>572</v>
      </c>
      <c r="B1039" s="43" t="s">
        <v>472</v>
      </c>
      <c r="C1039" s="43" t="s">
        <v>30</v>
      </c>
      <c r="D1039" s="43"/>
      <c r="E1039" s="10" t="s">
        <v>31</v>
      </c>
      <c r="F1039" s="6">
        <f t="shared" ref="F1039:L1039" si="1727">F1040+F1045</f>
        <v>78998.599999999991</v>
      </c>
      <c r="G1039" s="6">
        <f t="shared" ref="G1039:H1039" si="1728">G1040+G1045</f>
        <v>0</v>
      </c>
      <c r="H1039" s="6">
        <f t="shared" si="1728"/>
        <v>78998.599999999991</v>
      </c>
      <c r="I1039" s="6">
        <f t="shared" si="1727"/>
        <v>81929.099999999991</v>
      </c>
      <c r="J1039" s="6">
        <f t="shared" si="1727"/>
        <v>0</v>
      </c>
      <c r="K1039" s="6">
        <f t="shared" si="1727"/>
        <v>81929.099999999991</v>
      </c>
      <c r="L1039" s="6">
        <f t="shared" si="1727"/>
        <v>94863.9</v>
      </c>
      <c r="M1039" s="6">
        <f t="shared" ref="M1039:N1039" si="1729">M1040+M1045</f>
        <v>0</v>
      </c>
      <c r="N1039" s="6">
        <f t="shared" si="1729"/>
        <v>94863.9</v>
      </c>
    </row>
    <row r="1040" spans="1:14" ht="15.75" outlineLevel="3" x14ac:dyDescent="0.2">
      <c r="A1040" s="43" t="s">
        <v>572</v>
      </c>
      <c r="B1040" s="43" t="s">
        <v>472</v>
      </c>
      <c r="C1040" s="43" t="s">
        <v>71</v>
      </c>
      <c r="D1040" s="43"/>
      <c r="E1040" s="10" t="s">
        <v>72</v>
      </c>
      <c r="F1040" s="6">
        <f t="shared" ref="F1040:N1041" si="1730">F1041</f>
        <v>197.39999999999998</v>
      </c>
      <c r="G1040" s="6">
        <f t="shared" si="1730"/>
        <v>0</v>
      </c>
      <c r="H1040" s="6">
        <f t="shared" si="1730"/>
        <v>197.39999999999998</v>
      </c>
      <c r="I1040" s="6">
        <f t="shared" ref="I1040:I1041" si="1731">I1041</f>
        <v>197.39999999999998</v>
      </c>
      <c r="J1040" s="6">
        <f t="shared" si="1730"/>
        <v>0</v>
      </c>
      <c r="K1040" s="6">
        <f t="shared" si="1730"/>
        <v>197.39999999999998</v>
      </c>
      <c r="L1040" s="6">
        <f t="shared" ref="L1040:L1041" si="1732">L1041</f>
        <v>197.39999999999998</v>
      </c>
      <c r="M1040" s="6">
        <f t="shared" si="1730"/>
        <v>0</v>
      </c>
      <c r="N1040" s="6">
        <f t="shared" si="1730"/>
        <v>197.39999999999998</v>
      </c>
    </row>
    <row r="1041" spans="1:14" ht="30.75" customHeight="1" outlineLevel="4" x14ac:dyDescent="0.2">
      <c r="A1041" s="43" t="s">
        <v>572</v>
      </c>
      <c r="B1041" s="43" t="s">
        <v>472</v>
      </c>
      <c r="C1041" s="43" t="s">
        <v>73</v>
      </c>
      <c r="D1041" s="43"/>
      <c r="E1041" s="10" t="s">
        <v>74</v>
      </c>
      <c r="F1041" s="6">
        <f t="shared" si="1730"/>
        <v>197.39999999999998</v>
      </c>
      <c r="G1041" s="6">
        <f t="shared" si="1730"/>
        <v>0</v>
      </c>
      <c r="H1041" s="6">
        <f t="shared" si="1730"/>
        <v>197.39999999999998</v>
      </c>
      <c r="I1041" s="6">
        <f t="shared" si="1731"/>
        <v>197.39999999999998</v>
      </c>
      <c r="J1041" s="6">
        <f t="shared" si="1730"/>
        <v>0</v>
      </c>
      <c r="K1041" s="6">
        <f t="shared" si="1730"/>
        <v>197.39999999999998</v>
      </c>
      <c r="L1041" s="6">
        <f t="shared" si="1732"/>
        <v>197.39999999999998</v>
      </c>
      <c r="M1041" s="6">
        <f t="shared" si="1730"/>
        <v>0</v>
      </c>
      <c r="N1041" s="6">
        <f t="shared" si="1730"/>
        <v>197.39999999999998</v>
      </c>
    </row>
    <row r="1042" spans="1:14" ht="15.75" outlineLevel="5" x14ac:dyDescent="0.2">
      <c r="A1042" s="43" t="s">
        <v>572</v>
      </c>
      <c r="B1042" s="43" t="s">
        <v>472</v>
      </c>
      <c r="C1042" s="43" t="s">
        <v>75</v>
      </c>
      <c r="D1042" s="43"/>
      <c r="E1042" s="10" t="s">
        <v>76</v>
      </c>
      <c r="F1042" s="6">
        <f t="shared" ref="F1042:L1042" si="1733">F1043+F1044</f>
        <v>197.39999999999998</v>
      </c>
      <c r="G1042" s="6">
        <f t="shared" ref="G1042:H1042" si="1734">G1043+G1044</f>
        <v>0</v>
      </c>
      <c r="H1042" s="6">
        <f t="shared" si="1734"/>
        <v>197.39999999999998</v>
      </c>
      <c r="I1042" s="6">
        <f t="shared" si="1733"/>
        <v>197.39999999999998</v>
      </c>
      <c r="J1042" s="6">
        <f t="shared" si="1733"/>
        <v>0</v>
      </c>
      <c r="K1042" s="6">
        <f t="shared" si="1733"/>
        <v>197.39999999999998</v>
      </c>
      <c r="L1042" s="6">
        <f t="shared" si="1733"/>
        <v>197.39999999999998</v>
      </c>
      <c r="M1042" s="6">
        <f t="shared" ref="M1042:N1042" si="1735">M1043+M1044</f>
        <v>0</v>
      </c>
      <c r="N1042" s="6">
        <f t="shared" si="1735"/>
        <v>197.39999999999998</v>
      </c>
    </row>
    <row r="1043" spans="1:14" ht="47.25" outlineLevel="7" x14ac:dyDescent="0.2">
      <c r="A1043" s="44" t="s">
        <v>572</v>
      </c>
      <c r="B1043" s="44" t="s">
        <v>472</v>
      </c>
      <c r="C1043" s="44" t="s">
        <v>75</v>
      </c>
      <c r="D1043" s="44" t="s">
        <v>4</v>
      </c>
      <c r="E1043" s="11" t="s">
        <v>5</v>
      </c>
      <c r="F1043" s="7">
        <v>88.6</v>
      </c>
      <c r="G1043" s="7"/>
      <c r="H1043" s="7">
        <f>SUM(F1043:G1043)</f>
        <v>88.6</v>
      </c>
      <c r="I1043" s="7">
        <v>88.6</v>
      </c>
      <c r="J1043" s="7"/>
      <c r="K1043" s="7">
        <f>SUM(I1043:J1043)</f>
        <v>88.6</v>
      </c>
      <c r="L1043" s="7">
        <v>88.6</v>
      </c>
      <c r="M1043" s="7"/>
      <c r="N1043" s="7">
        <f>SUM(L1043:M1043)</f>
        <v>88.6</v>
      </c>
    </row>
    <row r="1044" spans="1:14" ht="15.75" outlineLevel="7" x14ac:dyDescent="0.2">
      <c r="A1044" s="44" t="s">
        <v>572</v>
      </c>
      <c r="B1044" s="44" t="s">
        <v>472</v>
      </c>
      <c r="C1044" s="44" t="s">
        <v>75</v>
      </c>
      <c r="D1044" s="44" t="s">
        <v>7</v>
      </c>
      <c r="E1044" s="11" t="s">
        <v>8</v>
      </c>
      <c r="F1044" s="7">
        <v>108.8</v>
      </c>
      <c r="G1044" s="7"/>
      <c r="H1044" s="7">
        <f>SUM(F1044:G1044)</f>
        <v>108.8</v>
      </c>
      <c r="I1044" s="7">
        <v>108.8</v>
      </c>
      <c r="J1044" s="7"/>
      <c r="K1044" s="7">
        <f>SUM(I1044:J1044)</f>
        <v>108.8</v>
      </c>
      <c r="L1044" s="7">
        <v>108.8</v>
      </c>
      <c r="M1044" s="7"/>
      <c r="N1044" s="7">
        <f>SUM(L1044:M1044)</f>
        <v>108.8</v>
      </c>
    </row>
    <row r="1045" spans="1:14" ht="30.75" customHeight="1" outlineLevel="3" x14ac:dyDescent="0.2">
      <c r="A1045" s="43" t="s">
        <v>572</v>
      </c>
      <c r="B1045" s="43" t="s">
        <v>472</v>
      </c>
      <c r="C1045" s="43" t="s">
        <v>32</v>
      </c>
      <c r="D1045" s="43"/>
      <c r="E1045" s="10" t="s">
        <v>33</v>
      </c>
      <c r="F1045" s="6">
        <f t="shared" ref="F1045:N1046" si="1736">F1046</f>
        <v>78801.2</v>
      </c>
      <c r="G1045" s="6">
        <f t="shared" si="1736"/>
        <v>0</v>
      </c>
      <c r="H1045" s="6">
        <f t="shared" si="1736"/>
        <v>78801.2</v>
      </c>
      <c r="I1045" s="6">
        <f t="shared" ref="I1045:I1046" si="1737">I1046</f>
        <v>81731.7</v>
      </c>
      <c r="J1045" s="6">
        <f t="shared" si="1736"/>
        <v>0</v>
      </c>
      <c r="K1045" s="6">
        <f t="shared" si="1736"/>
        <v>81731.7</v>
      </c>
      <c r="L1045" s="6">
        <f t="shared" ref="L1045:L1046" si="1738">L1046</f>
        <v>94666.5</v>
      </c>
      <c r="M1045" s="6">
        <f t="shared" si="1736"/>
        <v>0</v>
      </c>
      <c r="N1045" s="6">
        <f t="shared" si="1736"/>
        <v>94666.5</v>
      </c>
    </row>
    <row r="1046" spans="1:14" ht="31.5" outlineLevel="4" x14ac:dyDescent="0.2">
      <c r="A1046" s="43" t="s">
        <v>572</v>
      </c>
      <c r="B1046" s="43" t="s">
        <v>472</v>
      </c>
      <c r="C1046" s="43" t="s">
        <v>85</v>
      </c>
      <c r="D1046" s="43"/>
      <c r="E1046" s="10" t="s">
        <v>86</v>
      </c>
      <c r="F1046" s="6">
        <f t="shared" si="1736"/>
        <v>78801.2</v>
      </c>
      <c r="G1046" s="6">
        <f t="shared" si="1736"/>
        <v>0</v>
      </c>
      <c r="H1046" s="6">
        <f t="shared" si="1736"/>
        <v>78801.2</v>
      </c>
      <c r="I1046" s="6">
        <f t="shared" si="1737"/>
        <v>81731.7</v>
      </c>
      <c r="J1046" s="6">
        <f t="shared" si="1736"/>
        <v>0</v>
      </c>
      <c r="K1046" s="6">
        <f t="shared" si="1736"/>
        <v>81731.7</v>
      </c>
      <c r="L1046" s="6">
        <f t="shared" si="1738"/>
        <v>94666.5</v>
      </c>
      <c r="M1046" s="6">
        <f t="shared" si="1736"/>
        <v>0</v>
      </c>
      <c r="N1046" s="6">
        <f t="shared" si="1736"/>
        <v>94666.5</v>
      </c>
    </row>
    <row r="1047" spans="1:14" ht="15.75" outlineLevel="5" x14ac:dyDescent="0.2">
      <c r="A1047" s="43" t="s">
        <v>572</v>
      </c>
      <c r="B1047" s="43" t="s">
        <v>472</v>
      </c>
      <c r="C1047" s="43" t="s">
        <v>399</v>
      </c>
      <c r="D1047" s="43"/>
      <c r="E1047" s="10" t="s">
        <v>102</v>
      </c>
      <c r="F1047" s="6">
        <f t="shared" ref="F1047:L1047" si="1739">F1048+F1049+F1050</f>
        <v>78801.2</v>
      </c>
      <c r="G1047" s="6">
        <f t="shared" ref="G1047:H1047" si="1740">G1048+G1049+G1050</f>
        <v>0</v>
      </c>
      <c r="H1047" s="6">
        <f t="shared" si="1740"/>
        <v>78801.2</v>
      </c>
      <c r="I1047" s="6">
        <f t="shared" si="1739"/>
        <v>81731.7</v>
      </c>
      <c r="J1047" s="6">
        <f t="shared" si="1739"/>
        <v>0</v>
      </c>
      <c r="K1047" s="6">
        <f t="shared" si="1739"/>
        <v>81731.7</v>
      </c>
      <c r="L1047" s="6">
        <f t="shared" si="1739"/>
        <v>94666.5</v>
      </c>
      <c r="M1047" s="6">
        <f t="shared" ref="M1047:N1047" si="1741">M1048+M1049+M1050</f>
        <v>0</v>
      </c>
      <c r="N1047" s="6">
        <f t="shared" si="1741"/>
        <v>94666.5</v>
      </c>
    </row>
    <row r="1048" spans="1:14" ht="47.25" outlineLevel="7" x14ac:dyDescent="0.2">
      <c r="A1048" s="44" t="s">
        <v>572</v>
      </c>
      <c r="B1048" s="44" t="s">
        <v>472</v>
      </c>
      <c r="C1048" s="44" t="s">
        <v>399</v>
      </c>
      <c r="D1048" s="44" t="s">
        <v>4</v>
      </c>
      <c r="E1048" s="11" t="s">
        <v>5</v>
      </c>
      <c r="F1048" s="7">
        <v>73201.399999999994</v>
      </c>
      <c r="G1048" s="7"/>
      <c r="H1048" s="7">
        <f>SUM(F1048:G1048)</f>
        <v>73201.399999999994</v>
      </c>
      <c r="I1048" s="7">
        <v>76131.899999999994</v>
      </c>
      <c r="J1048" s="7"/>
      <c r="K1048" s="7">
        <f>SUM(I1048:J1048)</f>
        <v>76131.899999999994</v>
      </c>
      <c r="L1048" s="7">
        <v>89066.7</v>
      </c>
      <c r="M1048" s="7"/>
      <c r="N1048" s="7">
        <f>SUM(L1048:M1048)</f>
        <v>89066.7</v>
      </c>
    </row>
    <row r="1049" spans="1:14" ht="15.75" outlineLevel="7" x14ac:dyDescent="0.2">
      <c r="A1049" s="44" t="s">
        <v>572</v>
      </c>
      <c r="B1049" s="44" t="s">
        <v>472</v>
      </c>
      <c r="C1049" s="44" t="s">
        <v>399</v>
      </c>
      <c r="D1049" s="44" t="s">
        <v>7</v>
      </c>
      <c r="E1049" s="11" t="s">
        <v>8</v>
      </c>
      <c r="F1049" s="7">
        <v>5491.2</v>
      </c>
      <c r="G1049" s="7"/>
      <c r="H1049" s="7">
        <f>SUM(F1049:G1049)</f>
        <v>5491.2</v>
      </c>
      <c r="I1049" s="7">
        <v>5491.2</v>
      </c>
      <c r="J1049" s="7"/>
      <c r="K1049" s="7">
        <f>SUM(I1049:J1049)</f>
        <v>5491.2</v>
      </c>
      <c r="L1049" s="7">
        <v>5491.2</v>
      </c>
      <c r="M1049" s="7"/>
      <c r="N1049" s="7">
        <f>SUM(L1049:M1049)</f>
        <v>5491.2</v>
      </c>
    </row>
    <row r="1050" spans="1:14" ht="15.75" outlineLevel="7" x14ac:dyDescent="0.2">
      <c r="A1050" s="44" t="s">
        <v>572</v>
      </c>
      <c r="B1050" s="44" t="s">
        <v>472</v>
      </c>
      <c r="C1050" s="44" t="s">
        <v>399</v>
      </c>
      <c r="D1050" s="44" t="s">
        <v>15</v>
      </c>
      <c r="E1050" s="11" t="s">
        <v>16</v>
      </c>
      <c r="F1050" s="7">
        <v>108.6</v>
      </c>
      <c r="G1050" s="7"/>
      <c r="H1050" s="7">
        <f>SUM(F1050:G1050)</f>
        <v>108.6</v>
      </c>
      <c r="I1050" s="7">
        <v>108.6</v>
      </c>
      <c r="J1050" s="7"/>
      <c r="K1050" s="7">
        <f>SUM(I1050:J1050)</f>
        <v>108.6</v>
      </c>
      <c r="L1050" s="7">
        <v>108.6</v>
      </c>
      <c r="M1050" s="7"/>
      <c r="N1050" s="7">
        <f>SUM(L1050:M1050)</f>
        <v>108.6</v>
      </c>
    </row>
    <row r="1051" spans="1:14" ht="31.5" outlineLevel="2" x14ac:dyDescent="0.2">
      <c r="A1051" s="43" t="s">
        <v>572</v>
      </c>
      <c r="B1051" s="43" t="s">
        <v>472</v>
      </c>
      <c r="C1051" s="43" t="s">
        <v>11</v>
      </c>
      <c r="D1051" s="43"/>
      <c r="E1051" s="10" t="s">
        <v>12</v>
      </c>
      <c r="F1051" s="6">
        <f t="shared" ref="F1051:L1051" si="1742">F1052+F1054</f>
        <v>40633.5</v>
      </c>
      <c r="G1051" s="6">
        <f t="shared" ref="G1051:H1051" si="1743">G1052+G1054</f>
        <v>0</v>
      </c>
      <c r="H1051" s="6">
        <f t="shared" si="1743"/>
        <v>40633.5</v>
      </c>
      <c r="I1051" s="6">
        <f t="shared" si="1742"/>
        <v>58837.9</v>
      </c>
      <c r="J1051" s="6">
        <f t="shared" si="1742"/>
        <v>0</v>
      </c>
      <c r="K1051" s="6">
        <f t="shared" si="1742"/>
        <v>58837.9</v>
      </c>
      <c r="L1051" s="6">
        <f t="shared" si="1742"/>
        <v>120585.54</v>
      </c>
      <c r="M1051" s="6">
        <f t="shared" ref="M1051:N1051" si="1744">M1052+M1054</f>
        <v>0</v>
      </c>
      <c r="N1051" s="6">
        <f t="shared" si="1744"/>
        <v>120585.54</v>
      </c>
    </row>
    <row r="1052" spans="1:14" ht="47.25" outlineLevel="3" x14ac:dyDescent="0.2">
      <c r="A1052" s="43" t="s">
        <v>572</v>
      </c>
      <c r="B1052" s="43" t="s">
        <v>472</v>
      </c>
      <c r="C1052" s="43" t="s">
        <v>400</v>
      </c>
      <c r="D1052" s="43"/>
      <c r="E1052" s="10" t="s">
        <v>601</v>
      </c>
      <c r="F1052" s="6">
        <f t="shared" ref="F1052:N1052" si="1745">F1053</f>
        <v>40633.5</v>
      </c>
      <c r="G1052" s="6">
        <f t="shared" si="1745"/>
        <v>0</v>
      </c>
      <c r="H1052" s="6">
        <f t="shared" si="1745"/>
        <v>40633.5</v>
      </c>
      <c r="I1052" s="6">
        <f t="shared" si="1745"/>
        <v>10650</v>
      </c>
      <c r="J1052" s="6">
        <f t="shared" si="1745"/>
        <v>0</v>
      </c>
      <c r="K1052" s="6">
        <f t="shared" si="1745"/>
        <v>10650</v>
      </c>
      <c r="L1052" s="6">
        <f t="shared" si="1745"/>
        <v>20326</v>
      </c>
      <c r="M1052" s="6">
        <f t="shared" si="1745"/>
        <v>0</v>
      </c>
      <c r="N1052" s="6">
        <f t="shared" si="1745"/>
        <v>20326</v>
      </c>
    </row>
    <row r="1053" spans="1:14" ht="15.75" outlineLevel="7" x14ac:dyDescent="0.2">
      <c r="A1053" s="44" t="s">
        <v>572</v>
      </c>
      <c r="B1053" s="44" t="s">
        <v>472</v>
      </c>
      <c r="C1053" s="44" t="s">
        <v>400</v>
      </c>
      <c r="D1053" s="44" t="s">
        <v>15</v>
      </c>
      <c r="E1053" s="11" t="s">
        <v>16</v>
      </c>
      <c r="F1053" s="7">
        <v>40633.5</v>
      </c>
      <c r="G1053" s="7"/>
      <c r="H1053" s="7">
        <f>SUM(F1053:G1053)</f>
        <v>40633.5</v>
      </c>
      <c r="I1053" s="7">
        <v>10650</v>
      </c>
      <c r="J1053" s="7"/>
      <c r="K1053" s="7">
        <f>SUM(I1053:J1053)</f>
        <v>10650</v>
      </c>
      <c r="L1053" s="7">
        <v>20326</v>
      </c>
      <c r="M1053" s="7"/>
      <c r="N1053" s="7">
        <f>SUM(L1053:M1053)</f>
        <v>20326</v>
      </c>
    </row>
    <row r="1054" spans="1:14" ht="15.75" outlineLevel="3" x14ac:dyDescent="0.2">
      <c r="A1054" s="43" t="s">
        <v>572</v>
      </c>
      <c r="B1054" s="43" t="s">
        <v>472</v>
      </c>
      <c r="C1054" s="43" t="s">
        <v>401</v>
      </c>
      <c r="D1054" s="43"/>
      <c r="E1054" s="10" t="s">
        <v>402</v>
      </c>
      <c r="F1054" s="6"/>
      <c r="G1054" s="6"/>
      <c r="H1054" s="6"/>
      <c r="I1054" s="6">
        <f t="shared" ref="I1054:N1054" si="1746">I1055</f>
        <v>48187.9</v>
      </c>
      <c r="J1054" s="6">
        <f t="shared" si="1746"/>
        <v>0</v>
      </c>
      <c r="K1054" s="6">
        <f t="shared" si="1746"/>
        <v>48187.9</v>
      </c>
      <c r="L1054" s="6">
        <f>L1055</f>
        <v>100259.54</v>
      </c>
      <c r="M1054" s="6">
        <f t="shared" si="1746"/>
        <v>0</v>
      </c>
      <c r="N1054" s="6">
        <f t="shared" si="1746"/>
        <v>100259.54</v>
      </c>
    </row>
    <row r="1055" spans="1:14" ht="15.75" outlineLevel="7" x14ac:dyDescent="0.2">
      <c r="A1055" s="44" t="s">
        <v>572</v>
      </c>
      <c r="B1055" s="44" t="s">
        <v>472</v>
      </c>
      <c r="C1055" s="44" t="s">
        <v>401</v>
      </c>
      <c r="D1055" s="44" t="s">
        <v>15</v>
      </c>
      <c r="E1055" s="11" t="s">
        <v>16</v>
      </c>
      <c r="F1055" s="7"/>
      <c r="G1055" s="7"/>
      <c r="H1055" s="7"/>
      <c r="I1055" s="7">
        <v>48187.9</v>
      </c>
      <c r="J1055" s="7"/>
      <c r="K1055" s="7">
        <f>SUM(I1055:J1055)</f>
        <v>48187.9</v>
      </c>
      <c r="L1055" s="7">
        <v>100259.54</v>
      </c>
      <c r="M1055" s="7"/>
      <c r="N1055" s="7">
        <f>SUM(L1055:M1055)</f>
        <v>100259.54</v>
      </c>
    </row>
    <row r="1056" spans="1:14" ht="15.75" outlineLevel="7" x14ac:dyDescent="0.2">
      <c r="A1056" s="43" t="s">
        <v>572</v>
      </c>
      <c r="B1056" s="43" t="s">
        <v>474</v>
      </c>
      <c r="C1056" s="44"/>
      <c r="D1056" s="44"/>
      <c r="E1056" s="51" t="s">
        <v>475</v>
      </c>
      <c r="F1056" s="6">
        <f t="shared" ref="F1056:N1057" si="1747">F1057</f>
        <v>145.1</v>
      </c>
      <c r="G1056" s="6">
        <f t="shared" si="1747"/>
        <v>0</v>
      </c>
      <c r="H1056" s="6">
        <f t="shared" si="1747"/>
        <v>145.1</v>
      </c>
      <c r="I1056" s="6">
        <f t="shared" ref="I1056:I1057" si="1748">I1057</f>
        <v>145.1</v>
      </c>
      <c r="J1056" s="6">
        <f t="shared" si="1747"/>
        <v>0</v>
      </c>
      <c r="K1056" s="6">
        <f t="shared" si="1747"/>
        <v>145.1</v>
      </c>
      <c r="L1056" s="6">
        <f t="shared" ref="L1056:L1057" si="1749">L1057</f>
        <v>145.1</v>
      </c>
      <c r="M1056" s="6">
        <f t="shared" si="1747"/>
        <v>0</v>
      </c>
      <c r="N1056" s="6">
        <f t="shared" si="1747"/>
        <v>145.1</v>
      </c>
    </row>
    <row r="1057" spans="1:14" ht="15.75" outlineLevel="1" x14ac:dyDescent="0.2">
      <c r="A1057" s="43" t="s">
        <v>572</v>
      </c>
      <c r="B1057" s="43" t="s">
        <v>476</v>
      </c>
      <c r="C1057" s="43"/>
      <c r="D1057" s="43"/>
      <c r="E1057" s="10" t="s">
        <v>477</v>
      </c>
      <c r="F1057" s="6">
        <f t="shared" si="1747"/>
        <v>145.1</v>
      </c>
      <c r="G1057" s="6">
        <f t="shared" si="1747"/>
        <v>0</v>
      </c>
      <c r="H1057" s="6">
        <f t="shared" si="1747"/>
        <v>145.1</v>
      </c>
      <c r="I1057" s="6">
        <f t="shared" si="1748"/>
        <v>145.1</v>
      </c>
      <c r="J1057" s="6">
        <f t="shared" si="1747"/>
        <v>0</v>
      </c>
      <c r="K1057" s="6">
        <f t="shared" si="1747"/>
        <v>145.1</v>
      </c>
      <c r="L1057" s="6">
        <f t="shared" si="1749"/>
        <v>145.1</v>
      </c>
      <c r="M1057" s="6">
        <f t="shared" si="1747"/>
        <v>0</v>
      </c>
      <c r="N1057" s="6">
        <f t="shared" si="1747"/>
        <v>145.1</v>
      </c>
    </row>
    <row r="1058" spans="1:14" ht="31.5" outlineLevel="2" x14ac:dyDescent="0.2">
      <c r="A1058" s="43" t="s">
        <v>572</v>
      </c>
      <c r="B1058" s="43" t="s">
        <v>476</v>
      </c>
      <c r="C1058" s="43" t="s">
        <v>30</v>
      </c>
      <c r="D1058" s="43"/>
      <c r="E1058" s="10" t="s">
        <v>31</v>
      </c>
      <c r="F1058" s="6">
        <f t="shared" ref="F1058:L1058" si="1750">F1059+F1063</f>
        <v>145.1</v>
      </c>
      <c r="G1058" s="6">
        <f t="shared" ref="G1058:H1058" si="1751">G1059+G1063</f>
        <v>0</v>
      </c>
      <c r="H1058" s="6">
        <f t="shared" si="1751"/>
        <v>145.1</v>
      </c>
      <c r="I1058" s="6">
        <f t="shared" si="1750"/>
        <v>145.1</v>
      </c>
      <c r="J1058" s="6">
        <f t="shared" si="1750"/>
        <v>0</v>
      </c>
      <c r="K1058" s="6">
        <f t="shared" si="1750"/>
        <v>145.1</v>
      </c>
      <c r="L1058" s="6">
        <f t="shared" si="1750"/>
        <v>145.1</v>
      </c>
      <c r="M1058" s="6">
        <f t="shared" ref="M1058:N1058" si="1752">M1059+M1063</f>
        <v>0</v>
      </c>
      <c r="N1058" s="6">
        <f t="shared" si="1752"/>
        <v>145.1</v>
      </c>
    </row>
    <row r="1059" spans="1:14" ht="15.75" outlineLevel="3" x14ac:dyDescent="0.2">
      <c r="A1059" s="43" t="s">
        <v>572</v>
      </c>
      <c r="B1059" s="43" t="s">
        <v>476</v>
      </c>
      <c r="C1059" s="43" t="s">
        <v>71</v>
      </c>
      <c r="D1059" s="43"/>
      <c r="E1059" s="10" t="s">
        <v>72</v>
      </c>
      <c r="F1059" s="6">
        <f t="shared" ref="F1059:N1061" si="1753">F1060</f>
        <v>45.1</v>
      </c>
      <c r="G1059" s="6">
        <f t="shared" si="1753"/>
        <v>0</v>
      </c>
      <c r="H1059" s="6">
        <f t="shared" si="1753"/>
        <v>45.1</v>
      </c>
      <c r="I1059" s="6">
        <f t="shared" ref="I1059:I1061" si="1754">I1060</f>
        <v>45.1</v>
      </c>
      <c r="J1059" s="6">
        <f t="shared" si="1753"/>
        <v>0</v>
      </c>
      <c r="K1059" s="6">
        <f t="shared" si="1753"/>
        <v>45.1</v>
      </c>
      <c r="L1059" s="6">
        <f t="shared" ref="L1059:L1061" si="1755">L1060</f>
        <v>45.1</v>
      </c>
      <c r="M1059" s="6">
        <f t="shared" si="1753"/>
        <v>0</v>
      </c>
      <c r="N1059" s="6">
        <f t="shared" si="1753"/>
        <v>45.1</v>
      </c>
    </row>
    <row r="1060" spans="1:14" ht="30" customHeight="1" outlineLevel="4" x14ac:dyDescent="0.2">
      <c r="A1060" s="43" t="s">
        <v>572</v>
      </c>
      <c r="B1060" s="43" t="s">
        <v>476</v>
      </c>
      <c r="C1060" s="43" t="s">
        <v>73</v>
      </c>
      <c r="D1060" s="43"/>
      <c r="E1060" s="10" t="s">
        <v>74</v>
      </c>
      <c r="F1060" s="6">
        <f t="shared" si="1753"/>
        <v>45.1</v>
      </c>
      <c r="G1060" s="6">
        <f t="shared" si="1753"/>
        <v>0</v>
      </c>
      <c r="H1060" s="6">
        <f t="shared" si="1753"/>
        <v>45.1</v>
      </c>
      <c r="I1060" s="6">
        <f t="shared" si="1754"/>
        <v>45.1</v>
      </c>
      <c r="J1060" s="6">
        <f t="shared" si="1753"/>
        <v>0</v>
      </c>
      <c r="K1060" s="6">
        <f t="shared" si="1753"/>
        <v>45.1</v>
      </c>
      <c r="L1060" s="6">
        <f t="shared" si="1755"/>
        <v>45.1</v>
      </c>
      <c r="M1060" s="6">
        <f t="shared" si="1753"/>
        <v>0</v>
      </c>
      <c r="N1060" s="6">
        <f t="shared" si="1753"/>
        <v>45.1</v>
      </c>
    </row>
    <row r="1061" spans="1:14" ht="15.75" outlineLevel="5" x14ac:dyDescent="0.2">
      <c r="A1061" s="43" t="s">
        <v>572</v>
      </c>
      <c r="B1061" s="43" t="s">
        <v>476</v>
      </c>
      <c r="C1061" s="43" t="s">
        <v>75</v>
      </c>
      <c r="D1061" s="43"/>
      <c r="E1061" s="10" t="s">
        <v>76</v>
      </c>
      <c r="F1061" s="6">
        <f t="shared" si="1753"/>
        <v>45.1</v>
      </c>
      <c r="G1061" s="6">
        <f t="shared" si="1753"/>
        <v>0</v>
      </c>
      <c r="H1061" s="6">
        <f t="shared" si="1753"/>
        <v>45.1</v>
      </c>
      <c r="I1061" s="6">
        <f t="shared" si="1754"/>
        <v>45.1</v>
      </c>
      <c r="J1061" s="6">
        <f t="shared" si="1753"/>
        <v>0</v>
      </c>
      <c r="K1061" s="6">
        <f t="shared" si="1753"/>
        <v>45.1</v>
      </c>
      <c r="L1061" s="6">
        <f t="shared" si="1755"/>
        <v>45.1</v>
      </c>
      <c r="M1061" s="6">
        <f t="shared" si="1753"/>
        <v>0</v>
      </c>
      <c r="N1061" s="6">
        <f t="shared" si="1753"/>
        <v>45.1</v>
      </c>
    </row>
    <row r="1062" spans="1:14" ht="15.75" outlineLevel="7" x14ac:dyDescent="0.2">
      <c r="A1062" s="44" t="s">
        <v>572</v>
      </c>
      <c r="B1062" s="44" t="s">
        <v>476</v>
      </c>
      <c r="C1062" s="44" t="s">
        <v>75</v>
      </c>
      <c r="D1062" s="44" t="s">
        <v>7</v>
      </c>
      <c r="E1062" s="11" t="s">
        <v>8</v>
      </c>
      <c r="F1062" s="7">
        <v>45.1</v>
      </c>
      <c r="G1062" s="7"/>
      <c r="H1062" s="7">
        <f>SUM(F1062:G1062)</f>
        <v>45.1</v>
      </c>
      <c r="I1062" s="7">
        <v>45.1</v>
      </c>
      <c r="J1062" s="7"/>
      <c r="K1062" s="7">
        <f>SUM(I1062:J1062)</f>
        <v>45.1</v>
      </c>
      <c r="L1062" s="7">
        <v>45.1</v>
      </c>
      <c r="M1062" s="7"/>
      <c r="N1062" s="7">
        <f>SUM(L1062:M1062)</f>
        <v>45.1</v>
      </c>
    </row>
    <row r="1063" spans="1:14" ht="30" customHeight="1" outlineLevel="3" x14ac:dyDescent="0.2">
      <c r="A1063" s="43" t="s">
        <v>572</v>
      </c>
      <c r="B1063" s="43" t="s">
        <v>476</v>
      </c>
      <c r="C1063" s="43" t="s">
        <v>32</v>
      </c>
      <c r="D1063" s="43"/>
      <c r="E1063" s="10" t="s">
        <v>33</v>
      </c>
      <c r="F1063" s="6">
        <f t="shared" ref="F1063:N1065" si="1756">F1064</f>
        <v>100</v>
      </c>
      <c r="G1063" s="6">
        <f t="shared" si="1756"/>
        <v>0</v>
      </c>
      <c r="H1063" s="6">
        <f t="shared" si="1756"/>
        <v>100</v>
      </c>
      <c r="I1063" s="6">
        <f t="shared" ref="I1063:I1065" si="1757">I1064</f>
        <v>100</v>
      </c>
      <c r="J1063" s="6">
        <f t="shared" si="1756"/>
        <v>0</v>
      </c>
      <c r="K1063" s="6">
        <f t="shared" si="1756"/>
        <v>100</v>
      </c>
      <c r="L1063" s="6">
        <f t="shared" ref="L1063:L1065" si="1758">L1064</f>
        <v>100</v>
      </c>
      <c r="M1063" s="6">
        <f t="shared" si="1756"/>
        <v>0</v>
      </c>
      <c r="N1063" s="6">
        <f t="shared" si="1756"/>
        <v>100</v>
      </c>
    </row>
    <row r="1064" spans="1:14" ht="31.5" outlineLevel="4" x14ac:dyDescent="0.2">
      <c r="A1064" s="43" t="s">
        <v>572</v>
      </c>
      <c r="B1064" s="43" t="s">
        <v>476</v>
      </c>
      <c r="C1064" s="43" t="s">
        <v>85</v>
      </c>
      <c r="D1064" s="43"/>
      <c r="E1064" s="10" t="s">
        <v>86</v>
      </c>
      <c r="F1064" s="6">
        <f t="shared" si="1756"/>
        <v>100</v>
      </c>
      <c r="G1064" s="6">
        <f t="shared" si="1756"/>
        <v>0</v>
      </c>
      <c r="H1064" s="6">
        <f t="shared" si="1756"/>
        <v>100</v>
      </c>
      <c r="I1064" s="6">
        <f t="shared" si="1757"/>
        <v>100</v>
      </c>
      <c r="J1064" s="6">
        <f t="shared" si="1756"/>
        <v>0</v>
      </c>
      <c r="K1064" s="6">
        <f t="shared" si="1756"/>
        <v>100</v>
      </c>
      <c r="L1064" s="6">
        <f t="shared" si="1758"/>
        <v>100</v>
      </c>
      <c r="M1064" s="6">
        <f t="shared" si="1756"/>
        <v>0</v>
      </c>
      <c r="N1064" s="6">
        <f t="shared" si="1756"/>
        <v>100</v>
      </c>
    </row>
    <row r="1065" spans="1:14" ht="15.75" outlineLevel="5" x14ac:dyDescent="0.2">
      <c r="A1065" s="43" t="s">
        <v>572</v>
      </c>
      <c r="B1065" s="43" t="s">
        <v>476</v>
      </c>
      <c r="C1065" s="43" t="s">
        <v>399</v>
      </c>
      <c r="D1065" s="43"/>
      <c r="E1065" s="10" t="s">
        <v>102</v>
      </c>
      <c r="F1065" s="6">
        <f t="shared" si="1756"/>
        <v>100</v>
      </c>
      <c r="G1065" s="6">
        <f t="shared" si="1756"/>
        <v>0</v>
      </c>
      <c r="H1065" s="6">
        <f t="shared" si="1756"/>
        <v>100</v>
      </c>
      <c r="I1065" s="6">
        <f t="shared" si="1757"/>
        <v>100</v>
      </c>
      <c r="J1065" s="6">
        <f t="shared" si="1756"/>
        <v>0</v>
      </c>
      <c r="K1065" s="6">
        <f t="shared" si="1756"/>
        <v>100</v>
      </c>
      <c r="L1065" s="6">
        <f t="shared" si="1758"/>
        <v>100</v>
      </c>
      <c r="M1065" s="6">
        <f t="shared" si="1756"/>
        <v>0</v>
      </c>
      <c r="N1065" s="6">
        <f t="shared" si="1756"/>
        <v>100</v>
      </c>
    </row>
    <row r="1066" spans="1:14" ht="15.75" outlineLevel="7" x14ac:dyDescent="0.2">
      <c r="A1066" s="44" t="s">
        <v>572</v>
      </c>
      <c r="B1066" s="44" t="s">
        <v>476</v>
      </c>
      <c r="C1066" s="44" t="s">
        <v>399</v>
      </c>
      <c r="D1066" s="44" t="s">
        <v>7</v>
      </c>
      <c r="E1066" s="11" t="s">
        <v>8</v>
      </c>
      <c r="F1066" s="7">
        <v>100</v>
      </c>
      <c r="G1066" s="7"/>
      <c r="H1066" s="7">
        <f>SUM(F1066:G1066)</f>
        <v>100</v>
      </c>
      <c r="I1066" s="7">
        <v>100</v>
      </c>
      <c r="J1066" s="7"/>
      <c r="K1066" s="7">
        <f>SUM(I1066:J1066)</f>
        <v>100</v>
      </c>
      <c r="L1066" s="7">
        <v>100</v>
      </c>
      <c r="M1066" s="7"/>
      <c r="N1066" s="7">
        <f>SUM(L1066:M1066)</f>
        <v>100</v>
      </c>
    </row>
    <row r="1067" spans="1:14" ht="22.5" customHeight="1" x14ac:dyDescent="0.2">
      <c r="A1067" s="235" t="s">
        <v>408</v>
      </c>
      <c r="B1067" s="236"/>
      <c r="C1067" s="236"/>
      <c r="D1067" s="236"/>
      <c r="E1067" s="237"/>
      <c r="F1067" s="190">
        <f t="shared" ref="F1067:N1067" si="1759">F1018+F927+F798+F641+F593+F561+F56+F33+F12</f>
        <v>4784940.3068832438</v>
      </c>
      <c r="G1067" s="189">
        <f t="shared" si="1759"/>
        <v>223284.16597999996</v>
      </c>
      <c r="H1067" s="189">
        <f t="shared" si="1759"/>
        <v>5008224.472863243</v>
      </c>
      <c r="I1067" s="190">
        <f t="shared" si="1759"/>
        <v>3584485.0336240544</v>
      </c>
      <c r="J1067" s="189">
        <f t="shared" si="1759"/>
        <v>44949.7</v>
      </c>
      <c r="K1067" s="189">
        <f t="shared" si="1759"/>
        <v>3629434.7336240541</v>
      </c>
      <c r="L1067" s="190">
        <f t="shared" si="1759"/>
        <v>3537167.1593348645</v>
      </c>
      <c r="M1067" s="189">
        <f t="shared" si="1759"/>
        <v>324.09999999999997</v>
      </c>
      <c r="N1067" s="189">
        <f t="shared" si="1759"/>
        <v>3537491.2593348646</v>
      </c>
    </row>
    <row r="1068" spans="1:14" ht="12.75" hidden="1" customHeight="1" x14ac:dyDescent="0.2"/>
    <row r="1069" spans="1:14" ht="12.75" hidden="1" customHeight="1" x14ac:dyDescent="0.2">
      <c r="F1069" s="91"/>
      <c r="G1069" s="91"/>
      <c r="H1069" s="91"/>
      <c r="I1069" s="91"/>
      <c r="J1069" s="91"/>
      <c r="K1069" s="91"/>
      <c r="L1069" s="91"/>
      <c r="M1069" s="91"/>
      <c r="N1069" s="91"/>
    </row>
    <row r="1070" spans="1:14" ht="12.75" hidden="1" customHeight="1" x14ac:dyDescent="0.2">
      <c r="E1070" s="142" t="s">
        <v>893</v>
      </c>
      <c r="F1070" s="91">
        <f>F1038+F1037+F1029+F1005+F861+F882+F787+F779+F778+F761+F760+F754+F709+F706+F702+F700+F698+F672+F671+F662+F615+F459+F441+F421+F393+F386+F379+F325+F329+F310+F308+F305+F260+F219+F217+F207+F155+F153+F129+F97+F89+F85+F82+F80+F79+F67+F781+F1003+F265+F341+F455+F365+F1035+F989+F795+F554+F559+F871+F507+F878+F91+F443+F259+F402+F375+F384+F391</f>
        <v>2818558.7629499994</v>
      </c>
      <c r="G1070" s="91"/>
      <c r="H1070" s="91"/>
      <c r="I1070" s="91">
        <f>I1038+I1037+I1029+I1005+I861+I882+I787+I779+I778+I761+I760+I754+I709+I706+I702+I700+I698+I672+I671+I662+I615+I459+I441+I421+I393+I386+I379+I325+I329+I310+I308+I305+I260+I219+I217+I207+I155+I153+I129+I97+I89+I85+I82+I80+I79+I67+I781+I1003+I265+I341+I455+I365+I1035+I989+I795+I554+I559+I871+I507+I878+I91+I443+I259+I402+I375+I384+I391</f>
        <v>1658290.5824600002</v>
      </c>
      <c r="J1070" s="91"/>
      <c r="K1070" s="91"/>
      <c r="L1070" s="91">
        <f>L1038+L1037+L1029+L1005+L861+L882+L787+L779+L778+L761+L760+L754+L709+L706+L702+L700+L698+L672+L671+L662+L615+L459+L441+L421+L393+L386+L379+L325+L329+L310+L308+L305+L260+L219+L217+L207+L155+L153+L129+L97+L89+L85+L82+L80+L79+L67+L781+L1003+L265+L341+L455+L365+L1035+L989+L795+L554+L559+L871+L507+L878+L91+L443+L259+L402+L375+L384+L391</f>
        <v>1612039.6</v>
      </c>
      <c r="M1070" s="91"/>
      <c r="N1070" s="91"/>
    </row>
    <row r="1071" spans="1:14" ht="12.75" hidden="1" customHeight="1" x14ac:dyDescent="0.2">
      <c r="E1071" s="142"/>
    </row>
    <row r="1072" spans="1:14" ht="12.75" hidden="1" customHeight="1" x14ac:dyDescent="0.2">
      <c r="E1072" s="142"/>
      <c r="F1072" s="91">
        <v>2818558.71588</v>
      </c>
      <c r="G1072" s="91"/>
      <c r="H1072" s="91"/>
      <c r="I1072" s="91">
        <v>1658290.5824599999</v>
      </c>
      <c r="J1072" s="91"/>
      <c r="K1072" s="91"/>
      <c r="L1072" s="91">
        <v>1612039.5999999999</v>
      </c>
      <c r="M1072" s="91"/>
      <c r="N1072" s="91"/>
    </row>
    <row r="1073" spans="5:14" ht="12.75" hidden="1" customHeight="1" x14ac:dyDescent="0.2">
      <c r="E1073" s="142"/>
      <c r="F1073" s="91"/>
      <c r="G1073" s="91"/>
      <c r="H1073" s="91"/>
      <c r="I1073" s="91"/>
      <c r="J1073" s="91"/>
      <c r="K1073" s="91"/>
      <c r="L1073" s="91"/>
      <c r="M1073" s="91"/>
      <c r="N1073" s="91"/>
    </row>
    <row r="1074" spans="5:14" ht="12.75" hidden="1" customHeight="1" x14ac:dyDescent="0.2">
      <c r="E1074" s="142"/>
      <c r="F1074" s="91">
        <f>F1070-F1072</f>
        <v>4.7069999389350414E-2</v>
      </c>
      <c r="G1074" s="91"/>
      <c r="H1074" s="91"/>
      <c r="I1074" s="91">
        <f t="shared" ref="I1074:L1074" si="1760">I1070-I1072</f>
        <v>0</v>
      </c>
      <c r="J1074" s="91"/>
      <c r="K1074" s="91"/>
      <c r="L1074" s="91">
        <f t="shared" si="1760"/>
        <v>0</v>
      </c>
      <c r="M1074" s="91"/>
      <c r="N1074" s="91"/>
    </row>
    <row r="1075" spans="5:14" ht="12.75" hidden="1" customHeight="1" x14ac:dyDescent="0.2">
      <c r="E1075" s="142"/>
    </row>
    <row r="1076" spans="5:14" ht="12.75" hidden="1" customHeight="1" x14ac:dyDescent="0.2">
      <c r="E1076" s="142" t="s">
        <v>894</v>
      </c>
      <c r="F1076" s="91">
        <f>F1067-F1070</f>
        <v>1966381.5439332444</v>
      </c>
      <c r="G1076" s="91"/>
      <c r="H1076" s="91"/>
      <c r="I1076" s="91">
        <f t="shared" ref="I1076:L1076" si="1761">I1067-I1070</f>
        <v>1926194.4511640542</v>
      </c>
      <c r="J1076" s="91"/>
      <c r="K1076" s="91"/>
      <c r="L1076" s="91">
        <f t="shared" si="1761"/>
        <v>1925127.5593348644</v>
      </c>
      <c r="M1076" s="91"/>
      <c r="N1076" s="91"/>
    </row>
    <row r="1077" spans="5:14" ht="12.75" hidden="1" customHeight="1" x14ac:dyDescent="0.2"/>
    <row r="1078" spans="5:14" ht="12.75" hidden="1" customHeight="1" x14ac:dyDescent="0.2">
      <c r="F1078" s="91">
        <v>1966381.56</v>
      </c>
      <c r="G1078" s="91"/>
      <c r="H1078" s="91"/>
      <c r="I1078" s="91">
        <v>1926194.3993369367</v>
      </c>
      <c r="J1078" s="91"/>
      <c r="K1078" s="91"/>
      <c r="L1078" s="91">
        <v>1925127.5993022788</v>
      </c>
      <c r="M1078" s="91"/>
      <c r="N1078" s="91"/>
    </row>
    <row r="1079" spans="5:14" ht="12.75" hidden="1" customHeight="1" x14ac:dyDescent="0.2">
      <c r="F1079" s="91"/>
      <c r="G1079" s="91"/>
      <c r="H1079" s="91"/>
      <c r="I1079" s="91"/>
      <c r="J1079" s="91"/>
      <c r="K1079" s="91"/>
      <c r="L1079" s="91"/>
      <c r="M1079" s="91"/>
      <c r="N1079" s="91"/>
    </row>
    <row r="1080" spans="5:14" ht="12.75" hidden="1" customHeight="1" x14ac:dyDescent="0.2">
      <c r="F1080" s="91">
        <f>F1076-F1078</f>
        <v>-1.6066755633801222E-2</v>
      </c>
      <c r="G1080" s="91"/>
      <c r="H1080" s="91"/>
      <c r="I1080" s="91">
        <f t="shared" ref="I1080:L1080" si="1762">I1076-I1078</f>
        <v>5.1827117567881942E-2</v>
      </c>
      <c r="J1080" s="91"/>
      <c r="K1080" s="91"/>
      <c r="L1080" s="91">
        <f t="shared" si="1762"/>
        <v>-3.9967414457350969E-2</v>
      </c>
      <c r="M1080" s="91"/>
      <c r="N1080" s="91"/>
    </row>
    <row r="1081" spans="5:14" ht="12.75" hidden="1" customHeight="1" x14ac:dyDescent="0.2">
      <c r="F1081" s="91"/>
      <c r="G1081" s="91"/>
      <c r="H1081" s="91"/>
      <c r="I1081" s="91"/>
      <c r="J1081" s="91"/>
      <c r="K1081" s="91"/>
      <c r="L1081" s="91"/>
      <c r="M1081" s="91"/>
      <c r="N1081" s="91"/>
    </row>
    <row r="1082" spans="5:14" ht="12.75" hidden="1" customHeight="1" x14ac:dyDescent="0.2"/>
    <row r="1083" spans="5:14" ht="12.75" hidden="1" customHeight="1" x14ac:dyDescent="0.2">
      <c r="E1083" s="142" t="s">
        <v>895</v>
      </c>
      <c r="F1083" s="61">
        <f>'Дх '!C57-'вед. '!F1067</f>
        <v>-4784940.3068832438</v>
      </c>
      <c r="G1083" s="61"/>
      <c r="H1083" s="61"/>
      <c r="I1083" s="61">
        <f>'Дх '!D57-'вед. '!I1067</f>
        <v>-3584485.0336240544</v>
      </c>
      <c r="J1083" s="61"/>
      <c r="K1083" s="61"/>
      <c r="L1083" s="61">
        <f>'Дх '!E57-'вед. '!L1067</f>
        <v>-3537167.1593348645</v>
      </c>
      <c r="M1083" s="61"/>
      <c r="N1083" s="61"/>
    </row>
    <row r="1084" spans="5:14" ht="12.75" hidden="1" customHeight="1" x14ac:dyDescent="0.2">
      <c r="F1084" s="91">
        <f>F1070-'Дх '!C52-'Дх '!C53-'Дх '!C54</f>
        <v>58175.862949999515</v>
      </c>
      <c r="G1084" s="91"/>
      <c r="H1084" s="91"/>
    </row>
    <row r="1085" spans="5:14" ht="12.75" hidden="1" customHeight="1" x14ac:dyDescent="0.2">
      <c r="F1085" s="100"/>
      <c r="G1085" s="100"/>
      <c r="H1085" s="100"/>
      <c r="I1085" s="100"/>
      <c r="J1085" s="100"/>
      <c r="K1085" s="100"/>
      <c r="L1085" s="100"/>
      <c r="M1085" s="100"/>
      <c r="N1085" s="100"/>
    </row>
    <row r="1087" spans="5:14" x14ac:dyDescent="0.2">
      <c r="F1087" s="91"/>
      <c r="G1087" s="91"/>
      <c r="H1087" s="91"/>
    </row>
    <row r="1088" spans="5:14" x14ac:dyDescent="0.2">
      <c r="G1088" s="61"/>
    </row>
  </sheetData>
  <mergeCells count="17">
    <mergeCell ref="A1067:E1067"/>
    <mergeCell ref="L9:L10"/>
    <mergeCell ref="I9:I10"/>
    <mergeCell ref="A7:L7"/>
    <mergeCell ref="F9:F10"/>
    <mergeCell ref="H9:H10"/>
    <mergeCell ref="G9:G10"/>
    <mergeCell ref="J9:J10"/>
    <mergeCell ref="K9:K10"/>
    <mergeCell ref="A1:D1"/>
    <mergeCell ref="A8:D8"/>
    <mergeCell ref="A9:A10"/>
    <mergeCell ref="B9:D9"/>
    <mergeCell ref="E9:E10"/>
    <mergeCell ref="A6:N6"/>
    <mergeCell ref="M9:M10"/>
    <mergeCell ref="N9:N10"/>
  </mergeCells>
  <pageMargins left="0.39370078740157483" right="0.39370078740157483" top="0.98425196850393704" bottom="0.39370078740157483" header="0.51181102362204722" footer="0.51181102362204722"/>
  <pageSetup paperSize="9" scale="69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7"/>
  <sheetViews>
    <sheetView workbookViewId="0">
      <selection activeCell="B30" sqref="B30"/>
    </sheetView>
  </sheetViews>
  <sheetFormatPr defaultRowHeight="12.75" x14ac:dyDescent="0.2"/>
  <cols>
    <col min="1" max="1" width="29.28515625" style="23" customWidth="1"/>
    <col min="2" max="2" width="82" style="23" customWidth="1"/>
    <col min="3" max="4" width="15.5703125" style="23" customWidth="1"/>
    <col min="5" max="5" width="15.28515625" style="23" customWidth="1"/>
    <col min="6" max="10" width="20.140625" style="23" customWidth="1"/>
    <col min="11" max="248" width="9.140625" style="23"/>
    <col min="249" max="249" width="29.28515625" style="23" customWidth="1"/>
    <col min="250" max="250" width="82" style="23" customWidth="1"/>
    <col min="251" max="252" width="0" style="23" hidden="1" customWidth="1"/>
    <col min="253" max="253" width="16.42578125" style="23" customWidth="1"/>
    <col min="254" max="254" width="14.7109375" style="23" customWidth="1"/>
    <col min="255" max="255" width="14.5703125" style="23" customWidth="1"/>
    <col min="256" max="504" width="9.140625" style="23"/>
    <col min="505" max="505" width="29.28515625" style="23" customWidth="1"/>
    <col min="506" max="506" width="82" style="23" customWidth="1"/>
    <col min="507" max="508" width="0" style="23" hidden="1" customWidth="1"/>
    <col min="509" max="509" width="16.42578125" style="23" customWidth="1"/>
    <col min="510" max="510" width="14.7109375" style="23" customWidth="1"/>
    <col min="511" max="511" width="14.5703125" style="23" customWidth="1"/>
    <col min="512" max="760" width="9.140625" style="23"/>
    <col min="761" max="761" width="29.28515625" style="23" customWidth="1"/>
    <col min="762" max="762" width="82" style="23" customWidth="1"/>
    <col min="763" max="764" width="0" style="23" hidden="1" customWidth="1"/>
    <col min="765" max="765" width="16.42578125" style="23" customWidth="1"/>
    <col min="766" max="766" width="14.7109375" style="23" customWidth="1"/>
    <col min="767" max="767" width="14.5703125" style="23" customWidth="1"/>
    <col min="768" max="1016" width="9.140625" style="23"/>
    <col min="1017" max="1017" width="29.28515625" style="23" customWidth="1"/>
    <col min="1018" max="1018" width="82" style="23" customWidth="1"/>
    <col min="1019" max="1020" width="0" style="23" hidden="1" customWidth="1"/>
    <col min="1021" max="1021" width="16.42578125" style="23" customWidth="1"/>
    <col min="1022" max="1022" width="14.7109375" style="23" customWidth="1"/>
    <col min="1023" max="1023" width="14.5703125" style="23" customWidth="1"/>
    <col min="1024" max="1272" width="9.140625" style="23"/>
    <col min="1273" max="1273" width="29.28515625" style="23" customWidth="1"/>
    <col min="1274" max="1274" width="82" style="23" customWidth="1"/>
    <col min="1275" max="1276" width="0" style="23" hidden="1" customWidth="1"/>
    <col min="1277" max="1277" width="16.42578125" style="23" customWidth="1"/>
    <col min="1278" max="1278" width="14.7109375" style="23" customWidth="1"/>
    <col min="1279" max="1279" width="14.5703125" style="23" customWidth="1"/>
    <col min="1280" max="1528" width="9.140625" style="23"/>
    <col min="1529" max="1529" width="29.28515625" style="23" customWidth="1"/>
    <col min="1530" max="1530" width="82" style="23" customWidth="1"/>
    <col min="1531" max="1532" width="0" style="23" hidden="1" customWidth="1"/>
    <col min="1533" max="1533" width="16.42578125" style="23" customWidth="1"/>
    <col min="1534" max="1534" width="14.7109375" style="23" customWidth="1"/>
    <col min="1535" max="1535" width="14.5703125" style="23" customWidth="1"/>
    <col min="1536" max="1784" width="9.140625" style="23"/>
    <col min="1785" max="1785" width="29.28515625" style="23" customWidth="1"/>
    <col min="1786" max="1786" width="82" style="23" customWidth="1"/>
    <col min="1787" max="1788" width="0" style="23" hidden="1" customWidth="1"/>
    <col min="1789" max="1789" width="16.42578125" style="23" customWidth="1"/>
    <col min="1790" max="1790" width="14.7109375" style="23" customWidth="1"/>
    <col min="1791" max="1791" width="14.5703125" style="23" customWidth="1"/>
    <col min="1792" max="2040" width="9.140625" style="23"/>
    <col min="2041" max="2041" width="29.28515625" style="23" customWidth="1"/>
    <col min="2042" max="2042" width="82" style="23" customWidth="1"/>
    <col min="2043" max="2044" width="0" style="23" hidden="1" customWidth="1"/>
    <col min="2045" max="2045" width="16.42578125" style="23" customWidth="1"/>
    <col min="2046" max="2046" width="14.7109375" style="23" customWidth="1"/>
    <col min="2047" max="2047" width="14.5703125" style="23" customWidth="1"/>
    <col min="2048" max="2296" width="9.140625" style="23"/>
    <col min="2297" max="2297" width="29.28515625" style="23" customWidth="1"/>
    <col min="2298" max="2298" width="82" style="23" customWidth="1"/>
    <col min="2299" max="2300" width="0" style="23" hidden="1" customWidth="1"/>
    <col min="2301" max="2301" width="16.42578125" style="23" customWidth="1"/>
    <col min="2302" max="2302" width="14.7109375" style="23" customWidth="1"/>
    <col min="2303" max="2303" width="14.5703125" style="23" customWidth="1"/>
    <col min="2304" max="2552" width="9.140625" style="23"/>
    <col min="2553" max="2553" width="29.28515625" style="23" customWidth="1"/>
    <col min="2554" max="2554" width="82" style="23" customWidth="1"/>
    <col min="2555" max="2556" width="0" style="23" hidden="1" customWidth="1"/>
    <col min="2557" max="2557" width="16.42578125" style="23" customWidth="1"/>
    <col min="2558" max="2558" width="14.7109375" style="23" customWidth="1"/>
    <col min="2559" max="2559" width="14.5703125" style="23" customWidth="1"/>
    <col min="2560" max="2808" width="9.140625" style="23"/>
    <col min="2809" max="2809" width="29.28515625" style="23" customWidth="1"/>
    <col min="2810" max="2810" width="82" style="23" customWidth="1"/>
    <col min="2811" max="2812" width="0" style="23" hidden="1" customWidth="1"/>
    <col min="2813" max="2813" width="16.42578125" style="23" customWidth="1"/>
    <col min="2814" max="2814" width="14.7109375" style="23" customWidth="1"/>
    <col min="2815" max="2815" width="14.5703125" style="23" customWidth="1"/>
    <col min="2816" max="3064" width="9.140625" style="23"/>
    <col min="3065" max="3065" width="29.28515625" style="23" customWidth="1"/>
    <col min="3066" max="3066" width="82" style="23" customWidth="1"/>
    <col min="3067" max="3068" width="0" style="23" hidden="1" customWidth="1"/>
    <col min="3069" max="3069" width="16.42578125" style="23" customWidth="1"/>
    <col min="3070" max="3070" width="14.7109375" style="23" customWidth="1"/>
    <col min="3071" max="3071" width="14.5703125" style="23" customWidth="1"/>
    <col min="3072" max="3320" width="9.140625" style="23"/>
    <col min="3321" max="3321" width="29.28515625" style="23" customWidth="1"/>
    <col min="3322" max="3322" width="82" style="23" customWidth="1"/>
    <col min="3323" max="3324" width="0" style="23" hidden="1" customWidth="1"/>
    <col min="3325" max="3325" width="16.42578125" style="23" customWidth="1"/>
    <col min="3326" max="3326" width="14.7109375" style="23" customWidth="1"/>
    <col min="3327" max="3327" width="14.5703125" style="23" customWidth="1"/>
    <col min="3328" max="3576" width="9.140625" style="23"/>
    <col min="3577" max="3577" width="29.28515625" style="23" customWidth="1"/>
    <col min="3578" max="3578" width="82" style="23" customWidth="1"/>
    <col min="3579" max="3580" width="0" style="23" hidden="1" customWidth="1"/>
    <col min="3581" max="3581" width="16.42578125" style="23" customWidth="1"/>
    <col min="3582" max="3582" width="14.7109375" style="23" customWidth="1"/>
    <col min="3583" max="3583" width="14.5703125" style="23" customWidth="1"/>
    <col min="3584" max="3832" width="9.140625" style="23"/>
    <col min="3833" max="3833" width="29.28515625" style="23" customWidth="1"/>
    <col min="3834" max="3834" width="82" style="23" customWidth="1"/>
    <col min="3835" max="3836" width="0" style="23" hidden="1" customWidth="1"/>
    <col min="3837" max="3837" width="16.42578125" style="23" customWidth="1"/>
    <col min="3838" max="3838" width="14.7109375" style="23" customWidth="1"/>
    <col min="3839" max="3839" width="14.5703125" style="23" customWidth="1"/>
    <col min="3840" max="4088" width="9.140625" style="23"/>
    <col min="4089" max="4089" width="29.28515625" style="23" customWidth="1"/>
    <col min="4090" max="4090" width="82" style="23" customWidth="1"/>
    <col min="4091" max="4092" width="0" style="23" hidden="1" customWidth="1"/>
    <col min="4093" max="4093" width="16.42578125" style="23" customWidth="1"/>
    <col min="4094" max="4094" width="14.7109375" style="23" customWidth="1"/>
    <col min="4095" max="4095" width="14.5703125" style="23" customWidth="1"/>
    <col min="4096" max="4344" width="9.140625" style="23"/>
    <col min="4345" max="4345" width="29.28515625" style="23" customWidth="1"/>
    <col min="4346" max="4346" width="82" style="23" customWidth="1"/>
    <col min="4347" max="4348" width="0" style="23" hidden="1" customWidth="1"/>
    <col min="4349" max="4349" width="16.42578125" style="23" customWidth="1"/>
    <col min="4350" max="4350" width="14.7109375" style="23" customWidth="1"/>
    <col min="4351" max="4351" width="14.5703125" style="23" customWidth="1"/>
    <col min="4352" max="4600" width="9.140625" style="23"/>
    <col min="4601" max="4601" width="29.28515625" style="23" customWidth="1"/>
    <col min="4602" max="4602" width="82" style="23" customWidth="1"/>
    <col min="4603" max="4604" width="0" style="23" hidden="1" customWidth="1"/>
    <col min="4605" max="4605" width="16.42578125" style="23" customWidth="1"/>
    <col min="4606" max="4606" width="14.7109375" style="23" customWidth="1"/>
    <col min="4607" max="4607" width="14.5703125" style="23" customWidth="1"/>
    <col min="4608" max="4856" width="9.140625" style="23"/>
    <col min="4857" max="4857" width="29.28515625" style="23" customWidth="1"/>
    <col min="4858" max="4858" width="82" style="23" customWidth="1"/>
    <col min="4859" max="4860" width="0" style="23" hidden="1" customWidth="1"/>
    <col min="4861" max="4861" width="16.42578125" style="23" customWidth="1"/>
    <col min="4862" max="4862" width="14.7109375" style="23" customWidth="1"/>
    <col min="4863" max="4863" width="14.5703125" style="23" customWidth="1"/>
    <col min="4864" max="5112" width="9.140625" style="23"/>
    <col min="5113" max="5113" width="29.28515625" style="23" customWidth="1"/>
    <col min="5114" max="5114" width="82" style="23" customWidth="1"/>
    <col min="5115" max="5116" width="0" style="23" hidden="1" customWidth="1"/>
    <col min="5117" max="5117" width="16.42578125" style="23" customWidth="1"/>
    <col min="5118" max="5118" width="14.7109375" style="23" customWidth="1"/>
    <col min="5119" max="5119" width="14.5703125" style="23" customWidth="1"/>
    <col min="5120" max="5368" width="9.140625" style="23"/>
    <col min="5369" max="5369" width="29.28515625" style="23" customWidth="1"/>
    <col min="5370" max="5370" width="82" style="23" customWidth="1"/>
    <col min="5371" max="5372" width="0" style="23" hidden="1" customWidth="1"/>
    <col min="5373" max="5373" width="16.42578125" style="23" customWidth="1"/>
    <col min="5374" max="5374" width="14.7109375" style="23" customWidth="1"/>
    <col min="5375" max="5375" width="14.5703125" style="23" customWidth="1"/>
    <col min="5376" max="5624" width="9.140625" style="23"/>
    <col min="5625" max="5625" width="29.28515625" style="23" customWidth="1"/>
    <col min="5626" max="5626" width="82" style="23" customWidth="1"/>
    <col min="5627" max="5628" width="0" style="23" hidden="1" customWidth="1"/>
    <col min="5629" max="5629" width="16.42578125" style="23" customWidth="1"/>
    <col min="5630" max="5630" width="14.7109375" style="23" customWidth="1"/>
    <col min="5631" max="5631" width="14.5703125" style="23" customWidth="1"/>
    <col min="5632" max="5880" width="9.140625" style="23"/>
    <col min="5881" max="5881" width="29.28515625" style="23" customWidth="1"/>
    <col min="5882" max="5882" width="82" style="23" customWidth="1"/>
    <col min="5883" max="5884" width="0" style="23" hidden="1" customWidth="1"/>
    <col min="5885" max="5885" width="16.42578125" style="23" customWidth="1"/>
    <col min="5886" max="5886" width="14.7109375" style="23" customWidth="1"/>
    <col min="5887" max="5887" width="14.5703125" style="23" customWidth="1"/>
    <col min="5888" max="6136" width="9.140625" style="23"/>
    <col min="6137" max="6137" width="29.28515625" style="23" customWidth="1"/>
    <col min="6138" max="6138" width="82" style="23" customWidth="1"/>
    <col min="6139" max="6140" width="0" style="23" hidden="1" customWidth="1"/>
    <col min="6141" max="6141" width="16.42578125" style="23" customWidth="1"/>
    <col min="6142" max="6142" width="14.7109375" style="23" customWidth="1"/>
    <col min="6143" max="6143" width="14.5703125" style="23" customWidth="1"/>
    <col min="6144" max="6392" width="9.140625" style="23"/>
    <col min="6393" max="6393" width="29.28515625" style="23" customWidth="1"/>
    <col min="6394" max="6394" width="82" style="23" customWidth="1"/>
    <col min="6395" max="6396" width="0" style="23" hidden="1" customWidth="1"/>
    <col min="6397" max="6397" width="16.42578125" style="23" customWidth="1"/>
    <col min="6398" max="6398" width="14.7109375" style="23" customWidth="1"/>
    <col min="6399" max="6399" width="14.5703125" style="23" customWidth="1"/>
    <col min="6400" max="6648" width="9.140625" style="23"/>
    <col min="6649" max="6649" width="29.28515625" style="23" customWidth="1"/>
    <col min="6650" max="6650" width="82" style="23" customWidth="1"/>
    <col min="6651" max="6652" width="0" style="23" hidden="1" customWidth="1"/>
    <col min="6653" max="6653" width="16.42578125" style="23" customWidth="1"/>
    <col min="6654" max="6654" width="14.7109375" style="23" customWidth="1"/>
    <col min="6655" max="6655" width="14.5703125" style="23" customWidth="1"/>
    <col min="6656" max="6904" width="9.140625" style="23"/>
    <col min="6905" max="6905" width="29.28515625" style="23" customWidth="1"/>
    <col min="6906" max="6906" width="82" style="23" customWidth="1"/>
    <col min="6907" max="6908" width="0" style="23" hidden="1" customWidth="1"/>
    <col min="6909" max="6909" width="16.42578125" style="23" customWidth="1"/>
    <col min="6910" max="6910" width="14.7109375" style="23" customWidth="1"/>
    <col min="6911" max="6911" width="14.5703125" style="23" customWidth="1"/>
    <col min="6912" max="7160" width="9.140625" style="23"/>
    <col min="7161" max="7161" width="29.28515625" style="23" customWidth="1"/>
    <col min="7162" max="7162" width="82" style="23" customWidth="1"/>
    <col min="7163" max="7164" width="0" style="23" hidden="1" customWidth="1"/>
    <col min="7165" max="7165" width="16.42578125" style="23" customWidth="1"/>
    <col min="7166" max="7166" width="14.7109375" style="23" customWidth="1"/>
    <col min="7167" max="7167" width="14.5703125" style="23" customWidth="1"/>
    <col min="7168" max="7416" width="9.140625" style="23"/>
    <col min="7417" max="7417" width="29.28515625" style="23" customWidth="1"/>
    <col min="7418" max="7418" width="82" style="23" customWidth="1"/>
    <col min="7419" max="7420" width="0" style="23" hidden="1" customWidth="1"/>
    <col min="7421" max="7421" width="16.42578125" style="23" customWidth="1"/>
    <col min="7422" max="7422" width="14.7109375" style="23" customWidth="1"/>
    <col min="7423" max="7423" width="14.5703125" style="23" customWidth="1"/>
    <col min="7424" max="7672" width="9.140625" style="23"/>
    <col min="7673" max="7673" width="29.28515625" style="23" customWidth="1"/>
    <col min="7674" max="7674" width="82" style="23" customWidth="1"/>
    <col min="7675" max="7676" width="0" style="23" hidden="1" customWidth="1"/>
    <col min="7677" max="7677" width="16.42578125" style="23" customWidth="1"/>
    <col min="7678" max="7678" width="14.7109375" style="23" customWidth="1"/>
    <col min="7679" max="7679" width="14.5703125" style="23" customWidth="1"/>
    <col min="7680" max="7928" width="9.140625" style="23"/>
    <col min="7929" max="7929" width="29.28515625" style="23" customWidth="1"/>
    <col min="7930" max="7930" width="82" style="23" customWidth="1"/>
    <col min="7931" max="7932" width="0" style="23" hidden="1" customWidth="1"/>
    <col min="7933" max="7933" width="16.42578125" style="23" customWidth="1"/>
    <col min="7934" max="7934" width="14.7109375" style="23" customWidth="1"/>
    <col min="7935" max="7935" width="14.5703125" style="23" customWidth="1"/>
    <col min="7936" max="8184" width="9.140625" style="23"/>
    <col min="8185" max="8185" width="29.28515625" style="23" customWidth="1"/>
    <col min="8186" max="8186" width="82" style="23" customWidth="1"/>
    <col min="8187" max="8188" width="0" style="23" hidden="1" customWidth="1"/>
    <col min="8189" max="8189" width="16.42578125" style="23" customWidth="1"/>
    <col min="8190" max="8190" width="14.7109375" style="23" customWidth="1"/>
    <col min="8191" max="8191" width="14.5703125" style="23" customWidth="1"/>
    <col min="8192" max="8440" width="9.140625" style="23"/>
    <col min="8441" max="8441" width="29.28515625" style="23" customWidth="1"/>
    <col min="8442" max="8442" width="82" style="23" customWidth="1"/>
    <col min="8443" max="8444" width="0" style="23" hidden="1" customWidth="1"/>
    <col min="8445" max="8445" width="16.42578125" style="23" customWidth="1"/>
    <col min="8446" max="8446" width="14.7109375" style="23" customWidth="1"/>
    <col min="8447" max="8447" width="14.5703125" style="23" customWidth="1"/>
    <col min="8448" max="8696" width="9.140625" style="23"/>
    <col min="8697" max="8697" width="29.28515625" style="23" customWidth="1"/>
    <col min="8698" max="8698" width="82" style="23" customWidth="1"/>
    <col min="8699" max="8700" width="0" style="23" hidden="1" customWidth="1"/>
    <col min="8701" max="8701" width="16.42578125" style="23" customWidth="1"/>
    <col min="8702" max="8702" width="14.7109375" style="23" customWidth="1"/>
    <col min="8703" max="8703" width="14.5703125" style="23" customWidth="1"/>
    <col min="8704" max="8952" width="9.140625" style="23"/>
    <col min="8953" max="8953" width="29.28515625" style="23" customWidth="1"/>
    <col min="8954" max="8954" width="82" style="23" customWidth="1"/>
    <col min="8955" max="8956" width="0" style="23" hidden="1" customWidth="1"/>
    <col min="8957" max="8957" width="16.42578125" style="23" customWidth="1"/>
    <col min="8958" max="8958" width="14.7109375" style="23" customWidth="1"/>
    <col min="8959" max="8959" width="14.5703125" style="23" customWidth="1"/>
    <col min="8960" max="9208" width="9.140625" style="23"/>
    <col min="9209" max="9209" width="29.28515625" style="23" customWidth="1"/>
    <col min="9210" max="9210" width="82" style="23" customWidth="1"/>
    <col min="9211" max="9212" width="0" style="23" hidden="1" customWidth="1"/>
    <col min="9213" max="9213" width="16.42578125" style="23" customWidth="1"/>
    <col min="9214" max="9214" width="14.7109375" style="23" customWidth="1"/>
    <col min="9215" max="9215" width="14.5703125" style="23" customWidth="1"/>
    <col min="9216" max="9464" width="9.140625" style="23"/>
    <col min="9465" max="9465" width="29.28515625" style="23" customWidth="1"/>
    <col min="9466" max="9466" width="82" style="23" customWidth="1"/>
    <col min="9467" max="9468" width="0" style="23" hidden="1" customWidth="1"/>
    <col min="9469" max="9469" width="16.42578125" style="23" customWidth="1"/>
    <col min="9470" max="9470" width="14.7109375" style="23" customWidth="1"/>
    <col min="9471" max="9471" width="14.5703125" style="23" customWidth="1"/>
    <col min="9472" max="9720" width="9.140625" style="23"/>
    <col min="9721" max="9721" width="29.28515625" style="23" customWidth="1"/>
    <col min="9722" max="9722" width="82" style="23" customWidth="1"/>
    <col min="9723" max="9724" width="0" style="23" hidden="1" customWidth="1"/>
    <col min="9725" max="9725" width="16.42578125" style="23" customWidth="1"/>
    <col min="9726" max="9726" width="14.7109375" style="23" customWidth="1"/>
    <col min="9727" max="9727" width="14.5703125" style="23" customWidth="1"/>
    <col min="9728" max="9976" width="9.140625" style="23"/>
    <col min="9977" max="9977" width="29.28515625" style="23" customWidth="1"/>
    <col min="9978" max="9978" width="82" style="23" customWidth="1"/>
    <col min="9979" max="9980" width="0" style="23" hidden="1" customWidth="1"/>
    <col min="9981" max="9981" width="16.42578125" style="23" customWidth="1"/>
    <col min="9982" max="9982" width="14.7109375" style="23" customWidth="1"/>
    <col min="9983" max="9983" width="14.5703125" style="23" customWidth="1"/>
    <col min="9984" max="10232" width="9.140625" style="23"/>
    <col min="10233" max="10233" width="29.28515625" style="23" customWidth="1"/>
    <col min="10234" max="10234" width="82" style="23" customWidth="1"/>
    <col min="10235" max="10236" width="0" style="23" hidden="1" customWidth="1"/>
    <col min="10237" max="10237" width="16.42578125" style="23" customWidth="1"/>
    <col min="10238" max="10238" width="14.7109375" style="23" customWidth="1"/>
    <col min="10239" max="10239" width="14.5703125" style="23" customWidth="1"/>
    <col min="10240" max="10488" width="9.140625" style="23"/>
    <col min="10489" max="10489" width="29.28515625" style="23" customWidth="1"/>
    <col min="10490" max="10490" width="82" style="23" customWidth="1"/>
    <col min="10491" max="10492" width="0" style="23" hidden="1" customWidth="1"/>
    <col min="10493" max="10493" width="16.42578125" style="23" customWidth="1"/>
    <col min="10494" max="10494" width="14.7109375" style="23" customWidth="1"/>
    <col min="10495" max="10495" width="14.5703125" style="23" customWidth="1"/>
    <col min="10496" max="10744" width="9.140625" style="23"/>
    <col min="10745" max="10745" width="29.28515625" style="23" customWidth="1"/>
    <col min="10746" max="10746" width="82" style="23" customWidth="1"/>
    <col min="10747" max="10748" width="0" style="23" hidden="1" customWidth="1"/>
    <col min="10749" max="10749" width="16.42578125" style="23" customWidth="1"/>
    <col min="10750" max="10750" width="14.7109375" style="23" customWidth="1"/>
    <col min="10751" max="10751" width="14.5703125" style="23" customWidth="1"/>
    <col min="10752" max="11000" width="9.140625" style="23"/>
    <col min="11001" max="11001" width="29.28515625" style="23" customWidth="1"/>
    <col min="11002" max="11002" width="82" style="23" customWidth="1"/>
    <col min="11003" max="11004" width="0" style="23" hidden="1" customWidth="1"/>
    <col min="11005" max="11005" width="16.42578125" style="23" customWidth="1"/>
    <col min="11006" max="11006" width="14.7109375" style="23" customWidth="1"/>
    <col min="11007" max="11007" width="14.5703125" style="23" customWidth="1"/>
    <col min="11008" max="11256" width="9.140625" style="23"/>
    <col min="11257" max="11257" width="29.28515625" style="23" customWidth="1"/>
    <col min="11258" max="11258" width="82" style="23" customWidth="1"/>
    <col min="11259" max="11260" width="0" style="23" hidden="1" customWidth="1"/>
    <col min="11261" max="11261" width="16.42578125" style="23" customWidth="1"/>
    <col min="11262" max="11262" width="14.7109375" style="23" customWidth="1"/>
    <col min="11263" max="11263" width="14.5703125" style="23" customWidth="1"/>
    <col min="11264" max="11512" width="9.140625" style="23"/>
    <col min="11513" max="11513" width="29.28515625" style="23" customWidth="1"/>
    <col min="11514" max="11514" width="82" style="23" customWidth="1"/>
    <col min="11515" max="11516" width="0" style="23" hidden="1" customWidth="1"/>
    <col min="11517" max="11517" width="16.42578125" style="23" customWidth="1"/>
    <col min="11518" max="11518" width="14.7109375" style="23" customWidth="1"/>
    <col min="11519" max="11519" width="14.5703125" style="23" customWidth="1"/>
    <col min="11520" max="11768" width="9.140625" style="23"/>
    <col min="11769" max="11769" width="29.28515625" style="23" customWidth="1"/>
    <col min="11770" max="11770" width="82" style="23" customWidth="1"/>
    <col min="11771" max="11772" width="0" style="23" hidden="1" customWidth="1"/>
    <col min="11773" max="11773" width="16.42578125" style="23" customWidth="1"/>
    <col min="11774" max="11774" width="14.7109375" style="23" customWidth="1"/>
    <col min="11775" max="11775" width="14.5703125" style="23" customWidth="1"/>
    <col min="11776" max="12024" width="9.140625" style="23"/>
    <col min="12025" max="12025" width="29.28515625" style="23" customWidth="1"/>
    <col min="12026" max="12026" width="82" style="23" customWidth="1"/>
    <col min="12027" max="12028" width="0" style="23" hidden="1" customWidth="1"/>
    <col min="12029" max="12029" width="16.42578125" style="23" customWidth="1"/>
    <col min="12030" max="12030" width="14.7109375" style="23" customWidth="1"/>
    <col min="12031" max="12031" width="14.5703125" style="23" customWidth="1"/>
    <col min="12032" max="12280" width="9.140625" style="23"/>
    <col min="12281" max="12281" width="29.28515625" style="23" customWidth="1"/>
    <col min="12282" max="12282" width="82" style="23" customWidth="1"/>
    <col min="12283" max="12284" width="0" style="23" hidden="1" customWidth="1"/>
    <col min="12285" max="12285" width="16.42578125" style="23" customWidth="1"/>
    <col min="12286" max="12286" width="14.7109375" style="23" customWidth="1"/>
    <col min="12287" max="12287" width="14.5703125" style="23" customWidth="1"/>
    <col min="12288" max="12536" width="9.140625" style="23"/>
    <col min="12537" max="12537" width="29.28515625" style="23" customWidth="1"/>
    <col min="12538" max="12538" width="82" style="23" customWidth="1"/>
    <col min="12539" max="12540" width="0" style="23" hidden="1" customWidth="1"/>
    <col min="12541" max="12541" width="16.42578125" style="23" customWidth="1"/>
    <col min="12542" max="12542" width="14.7109375" style="23" customWidth="1"/>
    <col min="12543" max="12543" width="14.5703125" style="23" customWidth="1"/>
    <col min="12544" max="12792" width="9.140625" style="23"/>
    <col min="12793" max="12793" width="29.28515625" style="23" customWidth="1"/>
    <col min="12794" max="12794" width="82" style="23" customWidth="1"/>
    <col min="12795" max="12796" width="0" style="23" hidden="1" customWidth="1"/>
    <col min="12797" max="12797" width="16.42578125" style="23" customWidth="1"/>
    <col min="12798" max="12798" width="14.7109375" style="23" customWidth="1"/>
    <col min="12799" max="12799" width="14.5703125" style="23" customWidth="1"/>
    <col min="12800" max="13048" width="9.140625" style="23"/>
    <col min="13049" max="13049" width="29.28515625" style="23" customWidth="1"/>
    <col min="13050" max="13050" width="82" style="23" customWidth="1"/>
    <col min="13051" max="13052" width="0" style="23" hidden="1" customWidth="1"/>
    <col min="13053" max="13053" width="16.42578125" style="23" customWidth="1"/>
    <col min="13054" max="13054" width="14.7109375" style="23" customWidth="1"/>
    <col min="13055" max="13055" width="14.5703125" style="23" customWidth="1"/>
    <col min="13056" max="13304" width="9.140625" style="23"/>
    <col min="13305" max="13305" width="29.28515625" style="23" customWidth="1"/>
    <col min="13306" max="13306" width="82" style="23" customWidth="1"/>
    <col min="13307" max="13308" width="0" style="23" hidden="1" customWidth="1"/>
    <col min="13309" max="13309" width="16.42578125" style="23" customWidth="1"/>
    <col min="13310" max="13310" width="14.7109375" style="23" customWidth="1"/>
    <col min="13311" max="13311" width="14.5703125" style="23" customWidth="1"/>
    <col min="13312" max="13560" width="9.140625" style="23"/>
    <col min="13561" max="13561" width="29.28515625" style="23" customWidth="1"/>
    <col min="13562" max="13562" width="82" style="23" customWidth="1"/>
    <col min="13563" max="13564" width="0" style="23" hidden="1" customWidth="1"/>
    <col min="13565" max="13565" width="16.42578125" style="23" customWidth="1"/>
    <col min="13566" max="13566" width="14.7109375" style="23" customWidth="1"/>
    <col min="13567" max="13567" width="14.5703125" style="23" customWidth="1"/>
    <col min="13568" max="13816" width="9.140625" style="23"/>
    <col min="13817" max="13817" width="29.28515625" style="23" customWidth="1"/>
    <col min="13818" max="13818" width="82" style="23" customWidth="1"/>
    <col min="13819" max="13820" width="0" style="23" hidden="1" customWidth="1"/>
    <col min="13821" max="13821" width="16.42578125" style="23" customWidth="1"/>
    <col min="13822" max="13822" width="14.7109375" style="23" customWidth="1"/>
    <col min="13823" max="13823" width="14.5703125" style="23" customWidth="1"/>
    <col min="13824" max="14072" width="9.140625" style="23"/>
    <col min="14073" max="14073" width="29.28515625" style="23" customWidth="1"/>
    <col min="14074" max="14074" width="82" style="23" customWidth="1"/>
    <col min="14075" max="14076" width="0" style="23" hidden="1" customWidth="1"/>
    <col min="14077" max="14077" width="16.42578125" style="23" customWidth="1"/>
    <col min="14078" max="14078" width="14.7109375" style="23" customWidth="1"/>
    <col min="14079" max="14079" width="14.5703125" style="23" customWidth="1"/>
    <col min="14080" max="14328" width="9.140625" style="23"/>
    <col min="14329" max="14329" width="29.28515625" style="23" customWidth="1"/>
    <col min="14330" max="14330" width="82" style="23" customWidth="1"/>
    <col min="14331" max="14332" width="0" style="23" hidden="1" customWidth="1"/>
    <col min="14333" max="14333" width="16.42578125" style="23" customWidth="1"/>
    <col min="14334" max="14334" width="14.7109375" style="23" customWidth="1"/>
    <col min="14335" max="14335" width="14.5703125" style="23" customWidth="1"/>
    <col min="14336" max="14584" width="9.140625" style="23"/>
    <col min="14585" max="14585" width="29.28515625" style="23" customWidth="1"/>
    <col min="14586" max="14586" width="82" style="23" customWidth="1"/>
    <col min="14587" max="14588" width="0" style="23" hidden="1" customWidth="1"/>
    <col min="14589" max="14589" width="16.42578125" style="23" customWidth="1"/>
    <col min="14590" max="14590" width="14.7109375" style="23" customWidth="1"/>
    <col min="14591" max="14591" width="14.5703125" style="23" customWidth="1"/>
    <col min="14592" max="14840" width="9.140625" style="23"/>
    <col min="14841" max="14841" width="29.28515625" style="23" customWidth="1"/>
    <col min="14842" max="14842" width="82" style="23" customWidth="1"/>
    <col min="14843" max="14844" width="0" style="23" hidden="1" customWidth="1"/>
    <col min="14845" max="14845" width="16.42578125" style="23" customWidth="1"/>
    <col min="14846" max="14846" width="14.7109375" style="23" customWidth="1"/>
    <col min="14847" max="14847" width="14.5703125" style="23" customWidth="1"/>
    <col min="14848" max="15096" width="9.140625" style="23"/>
    <col min="15097" max="15097" width="29.28515625" style="23" customWidth="1"/>
    <col min="15098" max="15098" width="82" style="23" customWidth="1"/>
    <col min="15099" max="15100" width="0" style="23" hidden="1" customWidth="1"/>
    <col min="15101" max="15101" width="16.42578125" style="23" customWidth="1"/>
    <col min="15102" max="15102" width="14.7109375" style="23" customWidth="1"/>
    <col min="15103" max="15103" width="14.5703125" style="23" customWidth="1"/>
    <col min="15104" max="15352" width="9.140625" style="23"/>
    <col min="15353" max="15353" width="29.28515625" style="23" customWidth="1"/>
    <col min="15354" max="15354" width="82" style="23" customWidth="1"/>
    <col min="15355" max="15356" width="0" style="23" hidden="1" customWidth="1"/>
    <col min="15357" max="15357" width="16.42578125" style="23" customWidth="1"/>
    <col min="15358" max="15358" width="14.7109375" style="23" customWidth="1"/>
    <col min="15359" max="15359" width="14.5703125" style="23" customWidth="1"/>
    <col min="15360" max="15608" width="9.140625" style="23"/>
    <col min="15609" max="15609" width="29.28515625" style="23" customWidth="1"/>
    <col min="15610" max="15610" width="82" style="23" customWidth="1"/>
    <col min="15611" max="15612" width="0" style="23" hidden="1" customWidth="1"/>
    <col min="15613" max="15613" width="16.42578125" style="23" customWidth="1"/>
    <col min="15614" max="15614" width="14.7109375" style="23" customWidth="1"/>
    <col min="15615" max="15615" width="14.5703125" style="23" customWidth="1"/>
    <col min="15616" max="15864" width="9.140625" style="23"/>
    <col min="15865" max="15865" width="29.28515625" style="23" customWidth="1"/>
    <col min="15866" max="15866" width="82" style="23" customWidth="1"/>
    <col min="15867" max="15868" width="0" style="23" hidden="1" customWidth="1"/>
    <col min="15869" max="15869" width="16.42578125" style="23" customWidth="1"/>
    <col min="15870" max="15870" width="14.7109375" style="23" customWidth="1"/>
    <col min="15871" max="15871" width="14.5703125" style="23" customWidth="1"/>
    <col min="15872" max="16120" width="9.140625" style="23"/>
    <col min="16121" max="16121" width="29.28515625" style="23" customWidth="1"/>
    <col min="16122" max="16122" width="82" style="23" customWidth="1"/>
    <col min="16123" max="16124" width="0" style="23" hidden="1" customWidth="1"/>
    <col min="16125" max="16125" width="16.42578125" style="23" customWidth="1"/>
    <col min="16126" max="16126" width="14.7109375" style="23" customWidth="1"/>
    <col min="16127" max="16127" width="14.5703125" style="23" customWidth="1"/>
    <col min="16128" max="16384" width="9.140625" style="23"/>
  </cols>
  <sheetData>
    <row r="1" spans="1:5" ht="15.75" x14ac:dyDescent="0.2">
      <c r="C1" s="24" t="s">
        <v>599</v>
      </c>
    </row>
    <row r="2" spans="1:5" ht="15.75" x14ac:dyDescent="0.2">
      <c r="A2" s="25"/>
      <c r="C2" s="2" t="s">
        <v>456</v>
      </c>
    </row>
    <row r="3" spans="1:5" ht="15.75" x14ac:dyDescent="0.2">
      <c r="C3" s="3" t="s">
        <v>457</v>
      </c>
    </row>
    <row r="4" spans="1:5" ht="15.75" x14ac:dyDescent="0.2">
      <c r="C4" s="3" t="s">
        <v>870</v>
      </c>
      <c r="E4" s="3"/>
    </row>
    <row r="5" spans="1:5" x14ac:dyDescent="0.2">
      <c r="C5" s="26"/>
    </row>
    <row r="6" spans="1:5" ht="15.75" x14ac:dyDescent="0.2">
      <c r="B6" s="27"/>
    </row>
    <row r="7" spans="1:5" ht="15.75" x14ac:dyDescent="0.2">
      <c r="A7" s="239" t="s">
        <v>695</v>
      </c>
      <c r="B7" s="239"/>
      <c r="C7" s="239"/>
      <c r="D7" s="239"/>
      <c r="E7" s="239"/>
    </row>
    <row r="8" spans="1:5" ht="18.75" x14ac:dyDescent="0.2">
      <c r="A8" s="240"/>
      <c r="B8" s="240"/>
      <c r="C8" s="28"/>
      <c r="D8" s="28"/>
      <c r="E8" s="28"/>
    </row>
    <row r="9" spans="1:5" ht="21" customHeight="1" x14ac:dyDescent="0.25">
      <c r="A9" s="29"/>
      <c r="B9" s="29"/>
      <c r="C9" s="89"/>
      <c r="D9" s="30"/>
      <c r="E9" s="99" t="s">
        <v>586</v>
      </c>
    </row>
    <row r="10" spans="1:5" ht="31.5" customHeight="1" x14ac:dyDescent="0.2">
      <c r="A10" s="127" t="s">
        <v>587</v>
      </c>
      <c r="B10" s="128" t="s">
        <v>588</v>
      </c>
      <c r="C10" s="103" t="s">
        <v>589</v>
      </c>
      <c r="D10" s="103" t="s">
        <v>598</v>
      </c>
      <c r="E10" s="103" t="s">
        <v>696</v>
      </c>
    </row>
    <row r="11" spans="1:5" ht="15.75" x14ac:dyDescent="0.2">
      <c r="A11" s="128">
        <v>1</v>
      </c>
      <c r="B11" s="128">
        <v>2</v>
      </c>
      <c r="C11" s="128">
        <v>3</v>
      </c>
      <c r="D11" s="128">
        <v>4</v>
      </c>
      <c r="E11" s="128">
        <v>5</v>
      </c>
    </row>
    <row r="12" spans="1:5" ht="15.75" customHeight="1" x14ac:dyDescent="0.2">
      <c r="A12" s="31"/>
      <c r="B12" s="32"/>
      <c r="C12" s="33"/>
      <c r="D12" s="33"/>
      <c r="E12" s="33"/>
    </row>
    <row r="13" spans="1:5" ht="15.75" x14ac:dyDescent="0.25">
      <c r="A13" s="129" t="s">
        <v>590</v>
      </c>
      <c r="B13" s="130" t="s">
        <v>591</v>
      </c>
      <c r="C13" s="196">
        <v>4863721.8999999994</v>
      </c>
      <c r="D13" s="196">
        <v>3629434.7</v>
      </c>
      <c r="E13" s="196">
        <v>3537491.3</v>
      </c>
    </row>
    <row r="14" spans="1:5" ht="15.75" x14ac:dyDescent="0.25">
      <c r="A14" s="129"/>
      <c r="B14" s="130"/>
      <c r="C14" s="196"/>
      <c r="D14" s="196"/>
      <c r="E14" s="196"/>
    </row>
    <row r="15" spans="1:5" ht="15.75" x14ac:dyDescent="0.25">
      <c r="A15" s="131"/>
      <c r="B15" s="132"/>
      <c r="C15" s="197"/>
      <c r="D15" s="199"/>
      <c r="E15" s="200"/>
    </row>
    <row r="16" spans="1:5" ht="15.75" x14ac:dyDescent="0.25">
      <c r="A16" s="133" t="s">
        <v>592</v>
      </c>
      <c r="B16" s="134" t="s">
        <v>593</v>
      </c>
      <c r="C16" s="198">
        <v>5008224.465953243</v>
      </c>
      <c r="D16" s="196">
        <v>3629434.7336240541</v>
      </c>
      <c r="E16" s="201">
        <v>3537491.2593348646</v>
      </c>
    </row>
    <row r="17" spans="1:5" ht="15.75" x14ac:dyDescent="0.25">
      <c r="A17" s="135"/>
      <c r="B17" s="136"/>
      <c r="C17" s="137"/>
      <c r="D17" s="138"/>
      <c r="E17" s="139"/>
    </row>
    <row r="18" spans="1:5" ht="12.75" customHeight="1" x14ac:dyDescent="0.2">
      <c r="A18" s="241"/>
      <c r="B18" s="243" t="s">
        <v>594</v>
      </c>
      <c r="C18" s="244">
        <f>C16-C13</f>
        <v>144502.56595324352</v>
      </c>
      <c r="D18" s="246">
        <f t="shared" ref="D18:E18" si="0">D13-D16</f>
        <v>-3.3624053932726383E-2</v>
      </c>
      <c r="E18" s="246">
        <f t="shared" si="0"/>
        <v>4.0665135253220797E-2</v>
      </c>
    </row>
    <row r="19" spans="1:5" ht="24" customHeight="1" x14ac:dyDescent="0.2">
      <c r="A19" s="242"/>
      <c r="B19" s="243"/>
      <c r="C19" s="245"/>
      <c r="D19" s="247"/>
      <c r="E19" s="247"/>
    </row>
    <row r="21" spans="1:5" ht="15" hidden="1" x14ac:dyDescent="0.2">
      <c r="B21" s="34" t="s">
        <v>595</v>
      </c>
      <c r="C21" s="35">
        <v>3285092.5</v>
      </c>
      <c r="D21" s="35">
        <v>3215056.5</v>
      </c>
      <c r="E21" s="35">
        <v>3018558.8</v>
      </c>
    </row>
    <row r="22" spans="1:5" ht="15" hidden="1" x14ac:dyDescent="0.2">
      <c r="B22" s="34" t="s">
        <v>596</v>
      </c>
      <c r="C22" s="36">
        <v>3327092.5000000005</v>
      </c>
      <c r="D22" s="36">
        <v>3215056.5024999999</v>
      </c>
      <c r="E22" s="36">
        <v>3018558.8000000007</v>
      </c>
    </row>
    <row r="23" spans="1:5" ht="15" hidden="1" x14ac:dyDescent="0.2">
      <c r="B23" s="34" t="s">
        <v>597</v>
      </c>
      <c r="C23" s="36">
        <f>C21-C22</f>
        <v>-42000.000000000466</v>
      </c>
      <c r="D23" s="36">
        <f t="shared" ref="D23:E23" si="1">D21-D22</f>
        <v>-2.4999999441206455E-3</v>
      </c>
      <c r="E23" s="36">
        <f t="shared" si="1"/>
        <v>0</v>
      </c>
    </row>
    <row r="24" spans="1:5" hidden="1" x14ac:dyDescent="0.2"/>
    <row r="25" spans="1:5" hidden="1" x14ac:dyDescent="0.2"/>
    <row r="26" spans="1:5" ht="17.25" customHeight="1" x14ac:dyDescent="0.25">
      <c r="C26" s="38"/>
      <c r="D26" s="39"/>
      <c r="E26" s="37"/>
    </row>
    <row r="27" spans="1:5" x14ac:dyDescent="0.2">
      <c r="C27" s="36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68"/>
  <sheetViews>
    <sheetView tabSelected="1" zoomScaleNormal="100" workbookViewId="0">
      <selection activeCell="A6" sqref="A6:J6"/>
    </sheetView>
  </sheetViews>
  <sheetFormatPr defaultRowHeight="15.75" x14ac:dyDescent="0.2"/>
  <cols>
    <col min="1" max="1" width="118.42578125" style="3" customWidth="1"/>
    <col min="2" max="3" width="17.7109375" style="3" hidden="1" customWidth="1"/>
    <col min="4" max="4" width="17.7109375" style="3" customWidth="1"/>
    <col min="5" max="6" width="17.42578125" style="3" hidden="1" customWidth="1"/>
    <col min="7" max="7" width="17.42578125" style="3" customWidth="1"/>
    <col min="8" max="9" width="16.5703125" style="3" hidden="1" customWidth="1"/>
    <col min="10" max="10" width="16.5703125" style="3" customWidth="1"/>
    <col min="11" max="16384" width="9.140625" style="3"/>
  </cols>
  <sheetData>
    <row r="1" spans="1:10" x14ac:dyDescent="0.2">
      <c r="A1" s="78"/>
      <c r="C1" s="24"/>
      <c r="D1" s="24" t="s">
        <v>667</v>
      </c>
      <c r="E1" s="24"/>
      <c r="F1" s="24"/>
      <c r="H1" s="24"/>
      <c r="I1" s="24"/>
      <c r="J1" s="24"/>
    </row>
    <row r="2" spans="1:10" x14ac:dyDescent="0.2">
      <c r="A2" s="78"/>
      <c r="C2" s="2"/>
      <c r="D2" s="2" t="s">
        <v>456</v>
      </c>
    </row>
    <row r="3" spans="1:10" x14ac:dyDescent="0.2">
      <c r="A3" s="78"/>
      <c r="D3" s="3" t="s">
        <v>457</v>
      </c>
    </row>
    <row r="4" spans="1:10" x14ac:dyDescent="0.2">
      <c r="A4" s="78"/>
      <c r="D4" s="3" t="s">
        <v>870</v>
      </c>
    </row>
    <row r="5" spans="1:10" x14ac:dyDescent="0.2">
      <c r="A5" s="78"/>
    </row>
    <row r="6" spans="1:10" ht="36" customHeight="1" x14ac:dyDescent="0.2">
      <c r="A6" s="222" t="s">
        <v>976</v>
      </c>
      <c r="B6" s="222"/>
      <c r="C6" s="222"/>
      <c r="D6" s="222"/>
      <c r="E6" s="222"/>
      <c r="F6" s="222"/>
      <c r="G6" s="222"/>
      <c r="H6" s="222"/>
      <c r="I6" s="222"/>
      <c r="J6" s="222"/>
    </row>
    <row r="7" spans="1:10" x14ac:dyDescent="0.2">
      <c r="A7" s="79"/>
      <c r="B7" s="79"/>
      <c r="C7" s="79"/>
      <c r="D7" s="79"/>
      <c r="E7" s="79"/>
      <c r="F7" s="79"/>
      <c r="G7" s="79"/>
      <c r="H7" s="79"/>
      <c r="I7" s="79"/>
      <c r="J7" s="79"/>
    </row>
    <row r="8" spans="1:10" x14ac:dyDescent="0.2">
      <c r="A8" s="79"/>
      <c r="B8" s="80"/>
      <c r="C8" s="80"/>
      <c r="D8" s="80"/>
      <c r="E8" s="79"/>
      <c r="F8" s="79"/>
      <c r="G8" s="79"/>
      <c r="I8" s="77"/>
      <c r="J8" s="77" t="s">
        <v>586</v>
      </c>
    </row>
    <row r="9" spans="1:10" ht="32.25" customHeight="1" x14ac:dyDescent="0.2">
      <c r="A9" s="81" t="s">
        <v>668</v>
      </c>
      <c r="B9" s="147" t="s">
        <v>907</v>
      </c>
      <c r="C9" s="147" t="s">
        <v>900</v>
      </c>
      <c r="D9" s="147" t="s">
        <v>589</v>
      </c>
      <c r="E9" s="147" t="s">
        <v>908</v>
      </c>
      <c r="F9" s="147" t="s">
        <v>900</v>
      </c>
      <c r="G9" s="147" t="s">
        <v>598</v>
      </c>
      <c r="H9" s="147" t="s">
        <v>909</v>
      </c>
      <c r="I9" s="147" t="s">
        <v>900</v>
      </c>
      <c r="J9" s="147" t="s">
        <v>696</v>
      </c>
    </row>
    <row r="10" spans="1:10" s="202" customFormat="1" ht="18" customHeight="1" x14ac:dyDescent="0.2">
      <c r="A10" s="15" t="s">
        <v>404</v>
      </c>
      <c r="B10" s="216" t="s">
        <v>973</v>
      </c>
      <c r="C10" s="217" t="s">
        <v>974</v>
      </c>
      <c r="D10" s="4" t="s">
        <v>405</v>
      </c>
      <c r="E10" s="212" t="s">
        <v>975</v>
      </c>
      <c r="F10" s="212" t="s">
        <v>928</v>
      </c>
      <c r="G10" s="4" t="s">
        <v>465</v>
      </c>
      <c r="H10" s="212" t="s">
        <v>929</v>
      </c>
      <c r="I10" s="212" t="s">
        <v>930</v>
      </c>
      <c r="J10" s="4" t="s">
        <v>406</v>
      </c>
    </row>
    <row r="11" spans="1:10" x14ac:dyDescent="0.2">
      <c r="A11" s="21" t="s">
        <v>669</v>
      </c>
      <c r="B11" s="82">
        <f>SUM(B12:B14)</f>
        <v>183415.5</v>
      </c>
      <c r="C11" s="82">
        <f>SUM(C12:C14)</f>
        <v>0</v>
      </c>
      <c r="D11" s="82">
        <f>SUM(D12:D14)</f>
        <v>183415.5</v>
      </c>
      <c r="E11" s="82">
        <f t="shared" ref="E11:J11" si="0">SUM(E12:E14)</f>
        <v>154670.29999999999</v>
      </c>
      <c r="F11" s="82">
        <f t="shared" si="0"/>
        <v>0</v>
      </c>
      <c r="G11" s="82">
        <f t="shared" si="0"/>
        <v>154670.29999999999</v>
      </c>
      <c r="H11" s="82">
        <f t="shared" si="0"/>
        <v>103824.1</v>
      </c>
      <c r="I11" s="82">
        <f t="shared" si="0"/>
        <v>0</v>
      </c>
      <c r="J11" s="82">
        <f t="shared" si="0"/>
        <v>103824.1</v>
      </c>
    </row>
    <row r="12" spans="1:10" ht="31.5" x14ac:dyDescent="0.2">
      <c r="A12" s="83" t="s">
        <v>670</v>
      </c>
      <c r="B12" s="7">
        <v>148278.79999999999</v>
      </c>
      <c r="C12" s="7"/>
      <c r="D12" s="7">
        <f>B12+C12</f>
        <v>148278.79999999999</v>
      </c>
      <c r="E12" s="7">
        <v>154670.29999999999</v>
      </c>
      <c r="F12" s="7"/>
      <c r="G12" s="7">
        <f>E12+F12</f>
        <v>154670.29999999999</v>
      </c>
      <c r="H12" s="7">
        <v>103824.1</v>
      </c>
      <c r="I12" s="7"/>
      <c r="J12" s="7">
        <f>H12+I12</f>
        <v>103824.1</v>
      </c>
    </row>
    <row r="13" spans="1:10" ht="31.5" x14ac:dyDescent="0.2">
      <c r="A13" s="83" t="s">
        <v>671</v>
      </c>
      <c r="B13" s="7">
        <v>31874.6</v>
      </c>
      <c r="C13" s="7"/>
      <c r="D13" s="7">
        <f t="shared" ref="D13:D65" si="1">B13+C13</f>
        <v>31874.6</v>
      </c>
      <c r="E13" s="7"/>
      <c r="F13" s="7"/>
      <c r="G13" s="7">
        <f t="shared" ref="G13:G14" si="2">E13+F13</f>
        <v>0</v>
      </c>
      <c r="H13" s="84"/>
      <c r="I13" s="84"/>
      <c r="J13" s="7">
        <f t="shared" ref="J13:J14" si="3">H13+I13</f>
        <v>0</v>
      </c>
    </row>
    <row r="14" spans="1:10" ht="24" customHeight="1" x14ac:dyDescent="0.25">
      <c r="A14" s="101" t="s">
        <v>828</v>
      </c>
      <c r="B14" s="7">
        <v>3262.1</v>
      </c>
      <c r="C14" s="7"/>
      <c r="D14" s="7">
        <f t="shared" si="1"/>
        <v>3262.1</v>
      </c>
      <c r="E14" s="7"/>
      <c r="F14" s="7"/>
      <c r="G14" s="7">
        <f t="shared" si="2"/>
        <v>0</v>
      </c>
      <c r="H14" s="84"/>
      <c r="I14" s="84"/>
      <c r="J14" s="7">
        <f t="shared" si="3"/>
        <v>0</v>
      </c>
    </row>
    <row r="15" spans="1:10" ht="18" customHeight="1" x14ac:dyDescent="0.2">
      <c r="A15" s="21" t="s">
        <v>672</v>
      </c>
      <c r="B15" s="85">
        <f>SUM(B16:B17)</f>
        <v>4702.7</v>
      </c>
      <c r="C15" s="85">
        <f>SUM(C16:C17)</f>
        <v>11.3</v>
      </c>
      <c r="D15" s="85">
        <f>SUM(D16:D17)</f>
        <v>4714</v>
      </c>
      <c r="E15" s="85">
        <f t="shared" ref="E15:J15" si="4">SUM(E16:E17)</f>
        <v>4872.9000000000005</v>
      </c>
      <c r="F15" s="85">
        <f t="shared" si="4"/>
        <v>12.4</v>
      </c>
      <c r="G15" s="85">
        <f t="shared" si="4"/>
        <v>4885.3</v>
      </c>
      <c r="H15" s="85">
        <f t="shared" si="4"/>
        <v>4872.9000000000005</v>
      </c>
      <c r="I15" s="85">
        <f t="shared" si="4"/>
        <v>316.2</v>
      </c>
      <c r="J15" s="85">
        <f t="shared" si="4"/>
        <v>5189.1000000000004</v>
      </c>
    </row>
    <row r="16" spans="1:10" ht="31.5" x14ac:dyDescent="0.2">
      <c r="A16" s="86" t="s">
        <v>47</v>
      </c>
      <c r="B16" s="7">
        <v>4.5</v>
      </c>
      <c r="C16" s="162">
        <v>11.3</v>
      </c>
      <c r="D16" s="162">
        <f t="shared" si="1"/>
        <v>15.8</v>
      </c>
      <c r="E16" s="7">
        <v>4.0999999999999996</v>
      </c>
      <c r="F16" s="162">
        <v>12.4</v>
      </c>
      <c r="G16" s="162">
        <f t="shared" ref="G16:G17" si="5">E16+F16</f>
        <v>16.5</v>
      </c>
      <c r="H16" s="7">
        <v>4.0999999999999996</v>
      </c>
      <c r="I16" s="162">
        <v>316.2</v>
      </c>
      <c r="J16" s="162">
        <f t="shared" ref="J16:J17" si="6">H16+I16</f>
        <v>320.3</v>
      </c>
    </row>
    <row r="17" spans="1:16" ht="21" customHeight="1" x14ac:dyDescent="0.2">
      <c r="A17" s="86" t="s">
        <v>84</v>
      </c>
      <c r="B17" s="7">
        <v>4698.2</v>
      </c>
      <c r="C17" s="7"/>
      <c r="D17" s="7">
        <f t="shared" si="1"/>
        <v>4698.2</v>
      </c>
      <c r="E17" s="7">
        <v>4868.8</v>
      </c>
      <c r="F17" s="7"/>
      <c r="G17" s="7">
        <f t="shared" si="5"/>
        <v>4868.8</v>
      </c>
      <c r="H17" s="7">
        <v>4868.8</v>
      </c>
      <c r="I17" s="7"/>
      <c r="J17" s="7">
        <f t="shared" si="6"/>
        <v>4868.8</v>
      </c>
    </row>
    <row r="18" spans="1:16" ht="24" customHeight="1" x14ac:dyDescent="0.2">
      <c r="A18" s="21" t="s">
        <v>673</v>
      </c>
      <c r="B18" s="82">
        <f>SUM(B19:B34)</f>
        <v>1338486.8000000003</v>
      </c>
      <c r="C18" s="82">
        <f>SUM(C19:C34)</f>
        <v>-908.09999999999991</v>
      </c>
      <c r="D18" s="82">
        <f>SUM(D19:D34)</f>
        <v>1337578.7000000002</v>
      </c>
      <c r="E18" s="82">
        <f>SUM(E19:E34)</f>
        <v>1341517</v>
      </c>
      <c r="F18" s="82">
        <f t="shared" ref="F18:G18" si="7">SUM(F19:F34)</f>
        <v>-70.599999999999994</v>
      </c>
      <c r="G18" s="82">
        <f t="shared" si="7"/>
        <v>1341446.3999999999</v>
      </c>
      <c r="H18" s="82">
        <f>SUM(H19:H34)</f>
        <v>1332516.7</v>
      </c>
      <c r="I18" s="82">
        <f t="shared" ref="I18:J18" si="8">SUM(I19:I34)</f>
        <v>0</v>
      </c>
      <c r="J18" s="82">
        <f t="shared" si="8"/>
        <v>1332516.7</v>
      </c>
    </row>
    <row r="19" spans="1:16" ht="31.5" x14ac:dyDescent="0.2">
      <c r="A19" s="86" t="s">
        <v>674</v>
      </c>
      <c r="B19" s="7">
        <v>1277853.6000000001</v>
      </c>
      <c r="C19" s="7"/>
      <c r="D19" s="7">
        <f t="shared" si="1"/>
        <v>1277853.6000000001</v>
      </c>
      <c r="E19" s="7">
        <v>1294911.2</v>
      </c>
      <c r="F19" s="7"/>
      <c r="G19" s="7">
        <f t="shared" ref="G19:G34" si="9">E19+F19</f>
        <v>1294911.2</v>
      </c>
      <c r="H19" s="7">
        <v>1286089.8999999999</v>
      </c>
      <c r="I19" s="7"/>
      <c r="J19" s="7">
        <f t="shared" ref="J19:J34" si="10">H19+I19</f>
        <v>1286089.8999999999</v>
      </c>
    </row>
    <row r="20" spans="1:16" ht="24" customHeight="1" x14ac:dyDescent="0.2">
      <c r="A20" s="86" t="s">
        <v>433</v>
      </c>
      <c r="B20" s="7">
        <v>5584.5</v>
      </c>
      <c r="C20" s="7"/>
      <c r="D20" s="7">
        <f t="shared" si="1"/>
        <v>5584.5</v>
      </c>
      <c r="E20" s="7">
        <v>5775.4</v>
      </c>
      <c r="F20" s="7"/>
      <c r="G20" s="7">
        <f t="shared" si="9"/>
        <v>5775.4</v>
      </c>
      <c r="H20" s="7">
        <v>5775.4</v>
      </c>
      <c r="I20" s="7"/>
      <c r="J20" s="7">
        <f t="shared" si="10"/>
        <v>5775.4</v>
      </c>
    </row>
    <row r="21" spans="1:16" ht="31.5" x14ac:dyDescent="0.2">
      <c r="A21" s="83" t="s">
        <v>675</v>
      </c>
      <c r="B21" s="7">
        <v>520.1</v>
      </c>
      <c r="C21" s="162">
        <v>-3.8</v>
      </c>
      <c r="D21" s="162">
        <f t="shared" si="1"/>
        <v>516.30000000000007</v>
      </c>
      <c r="E21" s="7">
        <v>583.5</v>
      </c>
      <c r="F21" s="162">
        <v>-70.599999999999994</v>
      </c>
      <c r="G21" s="162">
        <f t="shared" si="9"/>
        <v>512.9</v>
      </c>
      <c r="H21" s="7">
        <v>513</v>
      </c>
      <c r="I21" s="162">
        <v>0</v>
      </c>
      <c r="J21" s="162">
        <f t="shared" si="10"/>
        <v>513</v>
      </c>
    </row>
    <row r="22" spans="1:16" ht="47.25" x14ac:dyDescent="0.2">
      <c r="A22" s="218" t="s">
        <v>902</v>
      </c>
      <c r="B22" s="7">
        <v>16565.5</v>
      </c>
      <c r="C22" s="162">
        <v>-904.3</v>
      </c>
      <c r="D22" s="162">
        <f t="shared" si="1"/>
        <v>15661.2</v>
      </c>
      <c r="E22" s="7"/>
      <c r="F22" s="162">
        <v>0</v>
      </c>
      <c r="G22" s="162">
        <f t="shared" si="9"/>
        <v>0</v>
      </c>
      <c r="H22" s="7"/>
      <c r="I22" s="162">
        <v>0</v>
      </c>
      <c r="J22" s="162">
        <f t="shared" si="10"/>
        <v>0</v>
      </c>
      <c r="K22" s="153"/>
      <c r="L22" s="153"/>
      <c r="M22" s="153"/>
      <c r="N22" s="153"/>
      <c r="O22" s="153"/>
      <c r="P22" s="153"/>
    </row>
    <row r="23" spans="1:16" ht="30.75" customHeight="1" x14ac:dyDescent="0.2">
      <c r="A23" s="86" t="s">
        <v>29</v>
      </c>
      <c r="B23" s="7">
        <v>314.60000000000002</v>
      </c>
      <c r="C23" s="7"/>
      <c r="D23" s="7">
        <f t="shared" si="1"/>
        <v>314.60000000000002</v>
      </c>
      <c r="E23" s="7">
        <v>325.60000000000002</v>
      </c>
      <c r="F23" s="7"/>
      <c r="G23" s="7">
        <f t="shared" si="9"/>
        <v>325.60000000000002</v>
      </c>
      <c r="H23" s="7">
        <v>217.1</v>
      </c>
      <c r="I23" s="7"/>
      <c r="J23" s="7">
        <f t="shared" si="10"/>
        <v>217.1</v>
      </c>
    </row>
    <row r="24" spans="1:16" ht="25.5" customHeight="1" x14ac:dyDescent="0.25">
      <c r="A24" s="102" t="s">
        <v>700</v>
      </c>
      <c r="B24" s="7">
        <v>28049</v>
      </c>
      <c r="C24" s="7"/>
      <c r="D24" s="7">
        <f t="shared" si="1"/>
        <v>28049</v>
      </c>
      <c r="E24" s="7">
        <v>30244.1</v>
      </c>
      <c r="F24" s="7"/>
      <c r="G24" s="7">
        <f t="shared" si="9"/>
        <v>30244.1</v>
      </c>
      <c r="H24" s="7">
        <v>30244.1</v>
      </c>
      <c r="I24" s="7"/>
      <c r="J24" s="7">
        <f t="shared" si="10"/>
        <v>30244.1</v>
      </c>
    </row>
    <row r="25" spans="1:16" ht="47.25" x14ac:dyDescent="0.2">
      <c r="A25" s="86" t="s">
        <v>333</v>
      </c>
      <c r="B25" s="7">
        <v>5035.2</v>
      </c>
      <c r="C25" s="7"/>
      <c r="D25" s="7">
        <f t="shared" si="1"/>
        <v>5035.2</v>
      </c>
      <c r="E25" s="7">
        <v>5035.2</v>
      </c>
      <c r="F25" s="7"/>
      <c r="G25" s="7">
        <f t="shared" si="9"/>
        <v>5035.2</v>
      </c>
      <c r="H25" s="7">
        <v>5035.2</v>
      </c>
      <c r="I25" s="7"/>
      <c r="J25" s="7">
        <f t="shared" si="10"/>
        <v>5035.2</v>
      </c>
    </row>
    <row r="26" spans="1:16" ht="31.5" x14ac:dyDescent="0.2">
      <c r="A26" s="86" t="s">
        <v>45</v>
      </c>
      <c r="B26" s="7">
        <v>0.6</v>
      </c>
      <c r="C26" s="7"/>
      <c r="D26" s="7">
        <f t="shared" si="1"/>
        <v>0.6</v>
      </c>
      <c r="E26" s="7">
        <v>0.6</v>
      </c>
      <c r="F26" s="7"/>
      <c r="G26" s="7">
        <f t="shared" si="9"/>
        <v>0.6</v>
      </c>
      <c r="H26" s="7">
        <v>0.6</v>
      </c>
      <c r="I26" s="7"/>
      <c r="J26" s="7">
        <f t="shared" si="10"/>
        <v>0.6</v>
      </c>
    </row>
    <row r="27" spans="1:16" ht="31.5" x14ac:dyDescent="0.2">
      <c r="A27" s="86" t="s">
        <v>676</v>
      </c>
      <c r="B27" s="7">
        <v>1130.3</v>
      </c>
      <c r="C27" s="7"/>
      <c r="D27" s="7">
        <f t="shared" si="1"/>
        <v>1130.3</v>
      </c>
      <c r="E27" s="7">
        <v>1167.2</v>
      </c>
      <c r="F27" s="7"/>
      <c r="G27" s="7">
        <f t="shared" si="9"/>
        <v>1167.2</v>
      </c>
      <c r="H27" s="7">
        <v>1167.2</v>
      </c>
      <c r="I27" s="7"/>
      <c r="J27" s="7">
        <f t="shared" si="10"/>
        <v>1167.2</v>
      </c>
    </row>
    <row r="28" spans="1:16" ht="21.75" customHeight="1" x14ac:dyDescent="0.2">
      <c r="A28" s="86" t="s">
        <v>41</v>
      </c>
      <c r="B28" s="7">
        <v>154.5</v>
      </c>
      <c r="C28" s="7"/>
      <c r="D28" s="7">
        <f t="shared" si="1"/>
        <v>154.5</v>
      </c>
      <c r="E28" s="7">
        <v>154.5</v>
      </c>
      <c r="F28" s="7"/>
      <c r="G28" s="7">
        <f t="shared" si="9"/>
        <v>154.5</v>
      </c>
      <c r="H28" s="7">
        <v>154.5</v>
      </c>
      <c r="I28" s="7"/>
      <c r="J28" s="7">
        <f t="shared" si="10"/>
        <v>154.5</v>
      </c>
    </row>
    <row r="29" spans="1:16" ht="19.5" customHeight="1" x14ac:dyDescent="0.2">
      <c r="A29" s="86" t="s">
        <v>43</v>
      </c>
      <c r="B29" s="7">
        <v>418.8</v>
      </c>
      <c r="C29" s="7"/>
      <c r="D29" s="7">
        <f t="shared" si="1"/>
        <v>418.8</v>
      </c>
      <c r="E29" s="7">
        <v>433.4</v>
      </c>
      <c r="F29" s="7"/>
      <c r="G29" s="7">
        <f t="shared" si="9"/>
        <v>433.4</v>
      </c>
      <c r="H29" s="7">
        <v>433.4</v>
      </c>
      <c r="I29" s="7"/>
      <c r="J29" s="7">
        <f t="shared" si="10"/>
        <v>433.4</v>
      </c>
    </row>
    <row r="30" spans="1:16" ht="31.5" x14ac:dyDescent="0.2">
      <c r="A30" s="86" t="s">
        <v>398</v>
      </c>
      <c r="B30" s="7">
        <v>116</v>
      </c>
      <c r="C30" s="7"/>
      <c r="D30" s="7">
        <f t="shared" si="1"/>
        <v>116</v>
      </c>
      <c r="E30" s="7">
        <v>120.1</v>
      </c>
      <c r="F30" s="7"/>
      <c r="G30" s="7">
        <f t="shared" si="9"/>
        <v>120.1</v>
      </c>
      <c r="H30" s="7">
        <v>120.1</v>
      </c>
      <c r="I30" s="7"/>
      <c r="J30" s="7">
        <f t="shared" si="10"/>
        <v>120.1</v>
      </c>
    </row>
    <row r="31" spans="1:16" ht="23.25" customHeight="1" x14ac:dyDescent="0.2">
      <c r="A31" s="86" t="s">
        <v>116</v>
      </c>
      <c r="B31" s="7">
        <v>2123.5</v>
      </c>
      <c r="C31" s="7"/>
      <c r="D31" s="7">
        <f t="shared" si="1"/>
        <v>2123.5</v>
      </c>
      <c r="E31" s="7">
        <v>2123.5</v>
      </c>
      <c r="F31" s="7"/>
      <c r="G31" s="7">
        <f t="shared" si="9"/>
        <v>2123.5</v>
      </c>
      <c r="H31" s="7">
        <v>2123.5</v>
      </c>
      <c r="I31" s="7"/>
      <c r="J31" s="7">
        <f t="shared" si="10"/>
        <v>2123.5</v>
      </c>
    </row>
    <row r="32" spans="1:16" ht="31.5" x14ac:dyDescent="0.2">
      <c r="A32" s="86" t="s">
        <v>118</v>
      </c>
      <c r="B32" s="7">
        <v>83.9</v>
      </c>
      <c r="C32" s="7"/>
      <c r="D32" s="7">
        <f t="shared" si="1"/>
        <v>83.9</v>
      </c>
      <c r="E32" s="7">
        <v>86.9</v>
      </c>
      <c r="F32" s="7"/>
      <c r="G32" s="7">
        <f t="shared" si="9"/>
        <v>86.9</v>
      </c>
      <c r="H32" s="7">
        <v>86.9</v>
      </c>
      <c r="I32" s="7"/>
      <c r="J32" s="7">
        <f t="shared" si="10"/>
        <v>86.9</v>
      </c>
    </row>
    <row r="33" spans="1:10" ht="33.75" customHeight="1" x14ac:dyDescent="0.2">
      <c r="A33" s="11" t="s">
        <v>600</v>
      </c>
      <c r="B33" s="7">
        <v>517</v>
      </c>
      <c r="C33" s="7"/>
      <c r="D33" s="7">
        <f t="shared" si="1"/>
        <v>517</v>
      </c>
      <c r="E33" s="7">
        <v>535.29999999999995</v>
      </c>
      <c r="F33" s="7"/>
      <c r="G33" s="7">
        <f t="shared" si="9"/>
        <v>535.29999999999995</v>
      </c>
      <c r="H33" s="7">
        <v>535.29999999999995</v>
      </c>
      <c r="I33" s="7"/>
      <c r="J33" s="7">
        <f t="shared" si="10"/>
        <v>535.29999999999995</v>
      </c>
    </row>
    <row r="34" spans="1:10" ht="31.5" x14ac:dyDescent="0.25">
      <c r="A34" s="102" t="s">
        <v>488</v>
      </c>
      <c r="B34" s="7">
        <v>19.7</v>
      </c>
      <c r="C34" s="7"/>
      <c r="D34" s="7">
        <f t="shared" si="1"/>
        <v>19.7</v>
      </c>
      <c r="E34" s="7">
        <v>20.5</v>
      </c>
      <c r="F34" s="7"/>
      <c r="G34" s="7">
        <f t="shared" si="9"/>
        <v>20.5</v>
      </c>
      <c r="H34" s="7">
        <v>20.5</v>
      </c>
      <c r="I34" s="7"/>
      <c r="J34" s="7">
        <f t="shared" si="10"/>
        <v>20.5</v>
      </c>
    </row>
    <row r="35" spans="1:10" ht="19.5" customHeight="1" x14ac:dyDescent="0.2">
      <c r="A35" s="21" t="s">
        <v>677</v>
      </c>
      <c r="B35" s="82">
        <f>SUM(B36:B65)</f>
        <v>1475369.2158799996</v>
      </c>
      <c r="C35" s="82">
        <f>SUM(C36:C65)</f>
        <v>140755.20000000001</v>
      </c>
      <c r="D35" s="82">
        <f>SUM(D36:D65)</f>
        <v>1616124.4158799998</v>
      </c>
      <c r="E35" s="82">
        <f>SUM(E36:E65)</f>
        <v>311900.68245999998</v>
      </c>
      <c r="F35" s="82">
        <f t="shared" ref="F35:G35" si="11">SUM(F36:F65)</f>
        <v>45007.9</v>
      </c>
      <c r="G35" s="82">
        <f t="shared" si="11"/>
        <v>356908.58246000001</v>
      </c>
      <c r="H35" s="82">
        <f>SUM(H36:H65)</f>
        <v>274650</v>
      </c>
      <c r="I35" s="82">
        <f t="shared" ref="I35:J35" si="12">SUM(I36:I65)</f>
        <v>7.9</v>
      </c>
      <c r="J35" s="82">
        <f t="shared" si="12"/>
        <v>274657.89999999997</v>
      </c>
    </row>
    <row r="36" spans="1:10" ht="31.5" x14ac:dyDescent="0.2">
      <c r="A36" s="86" t="s">
        <v>310</v>
      </c>
      <c r="B36" s="7">
        <v>51567</v>
      </c>
      <c r="C36" s="7"/>
      <c r="D36" s="7">
        <f t="shared" si="1"/>
        <v>51567</v>
      </c>
      <c r="E36" s="7">
        <v>51567</v>
      </c>
      <c r="F36" s="7"/>
      <c r="G36" s="7">
        <f t="shared" ref="G36:G65" si="13">E36+F36</f>
        <v>51567</v>
      </c>
      <c r="H36" s="7">
        <v>51567</v>
      </c>
      <c r="I36" s="7"/>
      <c r="J36" s="7">
        <f t="shared" ref="J36:J65" si="14">H36+I36</f>
        <v>51567</v>
      </c>
    </row>
    <row r="37" spans="1:10" ht="31.5" x14ac:dyDescent="0.2">
      <c r="A37" s="86" t="s">
        <v>312</v>
      </c>
      <c r="B37" s="7">
        <v>103553.7</v>
      </c>
      <c r="C37" s="7"/>
      <c r="D37" s="7">
        <f t="shared" si="1"/>
        <v>103553.7</v>
      </c>
      <c r="E37" s="7">
        <v>93266.2</v>
      </c>
      <c r="F37" s="7"/>
      <c r="G37" s="7">
        <f t="shared" si="13"/>
        <v>93266.2</v>
      </c>
      <c r="H37" s="7">
        <v>91523.7</v>
      </c>
      <c r="I37" s="7"/>
      <c r="J37" s="7">
        <f t="shared" si="14"/>
        <v>91523.7</v>
      </c>
    </row>
    <row r="38" spans="1:10" ht="94.5" x14ac:dyDescent="0.2">
      <c r="A38" s="86" t="s">
        <v>678</v>
      </c>
      <c r="B38" s="7">
        <v>6799.9</v>
      </c>
      <c r="C38" s="7"/>
      <c r="D38" s="7">
        <f t="shared" si="1"/>
        <v>6799.9</v>
      </c>
      <c r="E38" s="7">
        <v>6872.8</v>
      </c>
      <c r="F38" s="7"/>
      <c r="G38" s="7">
        <f t="shared" si="13"/>
        <v>6872.8</v>
      </c>
      <c r="H38" s="7">
        <v>6775.5</v>
      </c>
      <c r="I38" s="7"/>
      <c r="J38" s="7">
        <f t="shared" si="14"/>
        <v>6775.5</v>
      </c>
    </row>
    <row r="39" spans="1:10" ht="22.5" customHeight="1" x14ac:dyDescent="0.2">
      <c r="A39" s="86" t="s">
        <v>574</v>
      </c>
      <c r="B39" s="17">
        <v>1050</v>
      </c>
      <c r="C39" s="17"/>
      <c r="D39" s="7">
        <f t="shared" si="1"/>
        <v>1050</v>
      </c>
      <c r="E39" s="17">
        <v>0</v>
      </c>
      <c r="F39" s="17"/>
      <c r="G39" s="7">
        <f t="shared" si="13"/>
        <v>0</v>
      </c>
      <c r="H39" s="17">
        <v>0</v>
      </c>
      <c r="I39" s="17"/>
      <c r="J39" s="7">
        <f t="shared" si="14"/>
        <v>0</v>
      </c>
    </row>
    <row r="40" spans="1:10" ht="31.5" x14ac:dyDescent="0.25">
      <c r="A40" s="102" t="s">
        <v>689</v>
      </c>
      <c r="B40" s="17">
        <v>1618.3</v>
      </c>
      <c r="C40" s="17"/>
      <c r="D40" s="7">
        <f t="shared" si="1"/>
        <v>1618.3</v>
      </c>
      <c r="E40" s="17">
        <v>1618.3</v>
      </c>
      <c r="F40" s="17"/>
      <c r="G40" s="7">
        <f t="shared" si="13"/>
        <v>1618.3</v>
      </c>
      <c r="H40" s="17">
        <v>1618.3</v>
      </c>
      <c r="I40" s="17"/>
      <c r="J40" s="7">
        <f t="shared" si="14"/>
        <v>1618.3</v>
      </c>
    </row>
    <row r="41" spans="1:10" ht="31.5" x14ac:dyDescent="0.2">
      <c r="A41" s="86" t="s">
        <v>679</v>
      </c>
      <c r="B41" s="7">
        <v>30000</v>
      </c>
      <c r="C41" s="7"/>
      <c r="D41" s="7">
        <f t="shared" si="1"/>
        <v>30000</v>
      </c>
      <c r="E41" s="7">
        <v>30000</v>
      </c>
      <c r="F41" s="7"/>
      <c r="G41" s="7">
        <f t="shared" si="13"/>
        <v>30000</v>
      </c>
      <c r="H41" s="7">
        <v>30000</v>
      </c>
      <c r="I41" s="7"/>
      <c r="J41" s="7">
        <f t="shared" si="14"/>
        <v>30000</v>
      </c>
    </row>
    <row r="42" spans="1:10" ht="33" customHeight="1" x14ac:dyDescent="0.2">
      <c r="A42" s="86" t="s">
        <v>701</v>
      </c>
      <c r="B42" s="7">
        <v>4140.3999999999996</v>
      </c>
      <c r="C42" s="7"/>
      <c r="D42" s="7">
        <f t="shared" si="1"/>
        <v>4140.3999999999996</v>
      </c>
      <c r="E42" s="7"/>
      <c r="F42" s="7"/>
      <c r="G42" s="7">
        <f t="shared" si="13"/>
        <v>0</v>
      </c>
      <c r="H42" s="7"/>
      <c r="I42" s="7"/>
      <c r="J42" s="7">
        <f t="shared" si="14"/>
        <v>0</v>
      </c>
    </row>
    <row r="43" spans="1:10" ht="20.25" customHeight="1" x14ac:dyDescent="0.2">
      <c r="A43" s="86" t="s">
        <v>680</v>
      </c>
      <c r="B43" s="7">
        <v>344.9</v>
      </c>
      <c r="C43" s="162">
        <v>7.9</v>
      </c>
      <c r="D43" s="162">
        <f t="shared" si="1"/>
        <v>352.79999999999995</v>
      </c>
      <c r="E43" s="7">
        <v>344.9</v>
      </c>
      <c r="F43" s="162">
        <v>7.9</v>
      </c>
      <c r="G43" s="162">
        <f t="shared" si="13"/>
        <v>352.79999999999995</v>
      </c>
      <c r="H43" s="7">
        <v>344.9</v>
      </c>
      <c r="I43" s="162">
        <v>7.9</v>
      </c>
      <c r="J43" s="162">
        <f t="shared" si="14"/>
        <v>352.79999999999995</v>
      </c>
    </row>
    <row r="44" spans="1:10" ht="20.25" customHeight="1" x14ac:dyDescent="0.2">
      <c r="A44" s="86" t="s">
        <v>829</v>
      </c>
      <c r="B44" s="7">
        <v>13488.540800000001</v>
      </c>
      <c r="C44" s="7"/>
      <c r="D44" s="7">
        <f t="shared" si="1"/>
        <v>13488.540800000001</v>
      </c>
      <c r="E44" s="7"/>
      <c r="F44" s="7"/>
      <c r="G44" s="7">
        <f t="shared" si="13"/>
        <v>0</v>
      </c>
      <c r="H44" s="7"/>
      <c r="I44" s="7"/>
      <c r="J44" s="7">
        <f t="shared" si="14"/>
        <v>0</v>
      </c>
    </row>
    <row r="45" spans="1:10" ht="20.25" customHeight="1" x14ac:dyDescent="0.2">
      <c r="A45" s="86" t="s">
        <v>830</v>
      </c>
      <c r="B45" s="7">
        <v>3741.4629300000001</v>
      </c>
      <c r="C45" s="7"/>
      <c r="D45" s="7">
        <f t="shared" si="1"/>
        <v>3741.4629300000001</v>
      </c>
      <c r="E45" s="7"/>
      <c r="F45" s="7"/>
      <c r="G45" s="7">
        <f t="shared" si="13"/>
        <v>0</v>
      </c>
      <c r="H45" s="7"/>
      <c r="I45" s="7"/>
      <c r="J45" s="7">
        <f t="shared" si="14"/>
        <v>0</v>
      </c>
    </row>
    <row r="46" spans="1:10" ht="31.5" x14ac:dyDescent="0.2">
      <c r="A46" s="86" t="s">
        <v>681</v>
      </c>
      <c r="B46" s="7">
        <v>1807.5</v>
      </c>
      <c r="C46" s="7"/>
      <c r="D46" s="7">
        <f t="shared" si="1"/>
        <v>1807.5</v>
      </c>
      <c r="E46" s="7">
        <v>8287</v>
      </c>
      <c r="F46" s="7"/>
      <c r="G46" s="7">
        <f t="shared" si="13"/>
        <v>8287</v>
      </c>
      <c r="H46" s="7">
        <v>14929.1</v>
      </c>
      <c r="I46" s="7"/>
      <c r="J46" s="7">
        <f t="shared" si="14"/>
        <v>14929.1</v>
      </c>
    </row>
    <row r="47" spans="1:10" ht="34.5" customHeight="1" x14ac:dyDescent="0.2">
      <c r="A47" s="86" t="s">
        <v>688</v>
      </c>
      <c r="B47" s="7">
        <v>763659.2</v>
      </c>
      <c r="C47" s="7"/>
      <c r="D47" s="7">
        <f t="shared" si="1"/>
        <v>763659.2</v>
      </c>
      <c r="E47" s="7"/>
      <c r="F47" s="7"/>
      <c r="G47" s="7">
        <f t="shared" si="13"/>
        <v>0</v>
      </c>
      <c r="H47" s="7"/>
      <c r="I47" s="7"/>
      <c r="J47" s="7">
        <f t="shared" si="14"/>
        <v>0</v>
      </c>
    </row>
    <row r="48" spans="1:10" ht="22.5" customHeight="1" x14ac:dyDescent="0.2">
      <c r="A48" s="86" t="s">
        <v>682</v>
      </c>
      <c r="B48" s="7">
        <v>49283.281690000003</v>
      </c>
      <c r="C48" s="7"/>
      <c r="D48" s="7">
        <f t="shared" si="1"/>
        <v>49283.281690000003</v>
      </c>
      <c r="E48" s="7"/>
      <c r="F48" s="7"/>
      <c r="G48" s="7">
        <f t="shared" si="13"/>
        <v>0</v>
      </c>
      <c r="H48" s="7"/>
      <c r="I48" s="7"/>
      <c r="J48" s="7">
        <f t="shared" si="14"/>
        <v>0</v>
      </c>
    </row>
    <row r="49" spans="1:10" ht="21" customHeight="1" x14ac:dyDescent="0.2">
      <c r="A49" s="86" t="s">
        <v>683</v>
      </c>
      <c r="B49" s="7">
        <v>22635.33122</v>
      </c>
      <c r="C49" s="7"/>
      <c r="D49" s="7">
        <f t="shared" si="1"/>
        <v>22635.33122</v>
      </c>
      <c r="E49" s="7"/>
      <c r="F49" s="7"/>
      <c r="G49" s="7">
        <f t="shared" si="13"/>
        <v>0</v>
      </c>
      <c r="H49" s="17"/>
      <c r="I49" s="17"/>
      <c r="J49" s="7">
        <f t="shared" si="14"/>
        <v>0</v>
      </c>
    </row>
    <row r="50" spans="1:10" ht="33.75" customHeight="1" x14ac:dyDescent="0.2">
      <c r="A50" s="19" t="s">
        <v>831</v>
      </c>
      <c r="B50" s="7">
        <v>11534.2</v>
      </c>
      <c r="C50" s="162">
        <v>4.5999999999999996</v>
      </c>
      <c r="D50" s="162">
        <f t="shared" si="1"/>
        <v>11538.800000000001</v>
      </c>
      <c r="E50" s="7">
        <v>11449.3</v>
      </c>
      <c r="F50" s="7">
        <v>0</v>
      </c>
      <c r="G50" s="7">
        <f t="shared" si="13"/>
        <v>11449.3</v>
      </c>
      <c r="H50" s="17">
        <v>11449.3</v>
      </c>
      <c r="I50" s="17">
        <v>0</v>
      </c>
      <c r="J50" s="7">
        <f t="shared" si="14"/>
        <v>11449.3</v>
      </c>
    </row>
    <row r="51" spans="1:10" ht="18.75" customHeight="1" x14ac:dyDescent="0.2">
      <c r="A51" s="86" t="s">
        <v>832</v>
      </c>
      <c r="B51" s="7">
        <v>30203.7</v>
      </c>
      <c r="C51" s="162">
        <v>5742.7</v>
      </c>
      <c r="D51" s="162">
        <f t="shared" si="1"/>
        <v>35946.400000000001</v>
      </c>
      <c r="E51" s="7">
        <v>0</v>
      </c>
      <c r="F51" s="7">
        <v>0</v>
      </c>
      <c r="G51" s="7">
        <f t="shared" si="13"/>
        <v>0</v>
      </c>
      <c r="H51" s="7">
        <v>0</v>
      </c>
      <c r="I51" s="7">
        <v>0</v>
      </c>
      <c r="J51" s="7">
        <f t="shared" si="14"/>
        <v>0</v>
      </c>
    </row>
    <row r="52" spans="1:10" ht="22.5" customHeight="1" x14ac:dyDescent="0.2">
      <c r="A52" s="86" t="s">
        <v>833</v>
      </c>
      <c r="B52" s="7">
        <v>37095.65</v>
      </c>
      <c r="C52" s="7"/>
      <c r="D52" s="7">
        <f t="shared" si="1"/>
        <v>37095.65</v>
      </c>
      <c r="E52" s="7">
        <v>0</v>
      </c>
      <c r="F52" s="7"/>
      <c r="G52" s="7">
        <f t="shared" si="13"/>
        <v>0</v>
      </c>
      <c r="H52" s="7">
        <v>0</v>
      </c>
      <c r="I52" s="7"/>
      <c r="J52" s="7">
        <f t="shared" si="14"/>
        <v>0</v>
      </c>
    </row>
    <row r="53" spans="1:10" ht="34.5" customHeight="1" x14ac:dyDescent="0.2">
      <c r="A53" s="86" t="s">
        <v>841</v>
      </c>
      <c r="B53" s="7">
        <v>166847</v>
      </c>
      <c r="C53" s="7"/>
      <c r="D53" s="7">
        <f t="shared" si="1"/>
        <v>166847</v>
      </c>
      <c r="E53" s="7">
        <v>0</v>
      </c>
      <c r="F53" s="7"/>
      <c r="G53" s="7">
        <f t="shared" si="13"/>
        <v>0</v>
      </c>
      <c r="H53" s="7">
        <v>0</v>
      </c>
      <c r="I53" s="7"/>
      <c r="J53" s="7">
        <f t="shared" si="14"/>
        <v>0</v>
      </c>
    </row>
    <row r="54" spans="1:10" ht="33.75" customHeight="1" x14ac:dyDescent="0.2">
      <c r="A54" s="86" t="s">
        <v>684</v>
      </c>
      <c r="B54" s="7">
        <v>67726</v>
      </c>
      <c r="C54" s="7"/>
      <c r="D54" s="7">
        <f t="shared" si="1"/>
        <v>67726</v>
      </c>
      <c r="E54" s="7">
        <v>66442.2</v>
      </c>
      <c r="F54" s="7"/>
      <c r="G54" s="7">
        <f t="shared" si="13"/>
        <v>66442.2</v>
      </c>
      <c r="H54" s="7">
        <v>66442.2</v>
      </c>
      <c r="I54" s="7"/>
      <c r="J54" s="7">
        <f t="shared" si="14"/>
        <v>66442.2</v>
      </c>
    </row>
    <row r="55" spans="1:10" ht="65.25" customHeight="1" x14ac:dyDescent="0.2">
      <c r="A55" s="86" t="s">
        <v>605</v>
      </c>
      <c r="B55" s="7">
        <v>11883.712</v>
      </c>
      <c r="C55" s="7"/>
      <c r="D55" s="7">
        <f t="shared" si="1"/>
        <v>11883.712</v>
      </c>
      <c r="E55" s="7">
        <v>11883.712</v>
      </c>
      <c r="F55" s="7"/>
      <c r="G55" s="7">
        <f t="shared" si="13"/>
        <v>11883.712</v>
      </c>
      <c r="H55" s="7"/>
      <c r="I55" s="7"/>
      <c r="J55" s="7">
        <f t="shared" si="14"/>
        <v>0</v>
      </c>
    </row>
    <row r="56" spans="1:10" ht="20.25" customHeight="1" x14ac:dyDescent="0.2">
      <c r="A56" s="86" t="s">
        <v>685</v>
      </c>
      <c r="B56" s="7">
        <v>42000</v>
      </c>
      <c r="C56" s="162">
        <v>135000</v>
      </c>
      <c r="D56" s="162">
        <f t="shared" si="1"/>
        <v>177000</v>
      </c>
      <c r="E56" s="7"/>
      <c r="F56" s="162">
        <v>45000</v>
      </c>
      <c r="G56" s="162">
        <f t="shared" si="13"/>
        <v>45000</v>
      </c>
      <c r="H56" s="7"/>
      <c r="I56" s="7">
        <v>0</v>
      </c>
      <c r="J56" s="7">
        <f t="shared" si="14"/>
        <v>0</v>
      </c>
    </row>
    <row r="57" spans="1:10" ht="23.25" customHeight="1" x14ac:dyDescent="0.2">
      <c r="A57" s="86" t="s">
        <v>834</v>
      </c>
      <c r="B57" s="7">
        <v>18050</v>
      </c>
      <c r="C57" s="7"/>
      <c r="D57" s="7">
        <f t="shared" si="1"/>
        <v>18050</v>
      </c>
      <c r="E57" s="7"/>
      <c r="F57" s="7"/>
      <c r="G57" s="7">
        <f t="shared" si="13"/>
        <v>0</v>
      </c>
      <c r="H57" s="7"/>
      <c r="I57" s="7"/>
      <c r="J57" s="7">
        <f t="shared" si="14"/>
        <v>0</v>
      </c>
    </row>
    <row r="58" spans="1:10" ht="24" customHeight="1" x14ac:dyDescent="0.2">
      <c r="A58" s="86" t="s">
        <v>835</v>
      </c>
      <c r="B58" s="7">
        <v>1077.0102999999999</v>
      </c>
      <c r="C58" s="7"/>
      <c r="D58" s="7">
        <f t="shared" si="1"/>
        <v>1077.0102999999999</v>
      </c>
      <c r="E58" s="7"/>
      <c r="F58" s="7"/>
      <c r="G58" s="7">
        <f t="shared" si="13"/>
        <v>0</v>
      </c>
      <c r="H58" s="7"/>
      <c r="I58" s="7"/>
      <c r="J58" s="7">
        <f t="shared" si="14"/>
        <v>0</v>
      </c>
    </row>
    <row r="59" spans="1:10" ht="24.75" customHeight="1" x14ac:dyDescent="0.2">
      <c r="A59" s="86" t="s">
        <v>836</v>
      </c>
      <c r="B59" s="7"/>
      <c r="C59" s="7"/>
      <c r="D59" s="7">
        <f t="shared" si="1"/>
        <v>0</v>
      </c>
      <c r="E59" s="7">
        <v>5999.7945</v>
      </c>
      <c r="F59" s="7"/>
      <c r="G59" s="7">
        <f t="shared" si="13"/>
        <v>5999.7945</v>
      </c>
      <c r="H59" s="7"/>
      <c r="I59" s="7"/>
      <c r="J59" s="7">
        <f t="shared" si="14"/>
        <v>0</v>
      </c>
    </row>
    <row r="60" spans="1:10" ht="23.25" customHeight="1" x14ac:dyDescent="0.2">
      <c r="A60" s="148" t="s">
        <v>837</v>
      </c>
      <c r="B60" s="7"/>
      <c r="C60" s="7"/>
      <c r="D60" s="7">
        <f t="shared" si="1"/>
        <v>0</v>
      </c>
      <c r="E60" s="7">
        <v>19999.999800000001</v>
      </c>
      <c r="F60" s="7"/>
      <c r="G60" s="7">
        <f t="shared" si="13"/>
        <v>19999.999800000001</v>
      </c>
      <c r="H60" s="7"/>
      <c r="I60" s="7"/>
      <c r="J60" s="7">
        <f t="shared" si="14"/>
        <v>0</v>
      </c>
    </row>
    <row r="61" spans="1:10" ht="23.25" customHeight="1" x14ac:dyDescent="0.2">
      <c r="A61" s="86" t="s">
        <v>838</v>
      </c>
      <c r="B61" s="7"/>
      <c r="C61" s="7"/>
      <c r="D61" s="7">
        <f t="shared" si="1"/>
        <v>0</v>
      </c>
      <c r="E61" s="7">
        <v>4169.4761600000002</v>
      </c>
      <c r="F61" s="7"/>
      <c r="G61" s="7">
        <f t="shared" si="13"/>
        <v>4169.4761600000002</v>
      </c>
      <c r="H61" s="7"/>
      <c r="I61" s="7"/>
      <c r="J61" s="7">
        <f t="shared" si="14"/>
        <v>0</v>
      </c>
    </row>
    <row r="62" spans="1:10" ht="26.25" customHeight="1" x14ac:dyDescent="0.2">
      <c r="A62" s="86" t="s">
        <v>839</v>
      </c>
      <c r="B62" s="17">
        <v>802.4</v>
      </c>
      <c r="C62" s="17"/>
      <c r="D62" s="7">
        <f t="shared" si="1"/>
        <v>802.4</v>
      </c>
      <c r="E62" s="17"/>
      <c r="F62" s="17"/>
      <c r="G62" s="7">
        <f t="shared" si="13"/>
        <v>0</v>
      </c>
      <c r="H62" s="17"/>
      <c r="I62" s="17"/>
      <c r="J62" s="7">
        <f t="shared" si="14"/>
        <v>0</v>
      </c>
    </row>
    <row r="63" spans="1:10" ht="24.75" customHeight="1" x14ac:dyDescent="0.2">
      <c r="A63" s="148" t="s">
        <v>687</v>
      </c>
      <c r="B63" s="17">
        <v>6874.94967</v>
      </c>
      <c r="C63" s="17"/>
      <c r="D63" s="7">
        <f t="shared" si="1"/>
        <v>6874.94967</v>
      </c>
      <c r="E63" s="17"/>
      <c r="F63" s="17"/>
      <c r="G63" s="7">
        <f t="shared" si="13"/>
        <v>0</v>
      </c>
      <c r="H63" s="17"/>
      <c r="I63" s="17"/>
      <c r="J63" s="7">
        <f t="shared" si="14"/>
        <v>0</v>
      </c>
    </row>
    <row r="64" spans="1:10" ht="30.75" customHeight="1" x14ac:dyDescent="0.2">
      <c r="A64" s="86" t="s">
        <v>686</v>
      </c>
      <c r="B64" s="17">
        <v>8603.9542700000002</v>
      </c>
      <c r="C64" s="17"/>
      <c r="D64" s="7">
        <f t="shared" si="1"/>
        <v>8603.9542700000002</v>
      </c>
      <c r="E64" s="17"/>
      <c r="F64" s="17"/>
      <c r="G64" s="7">
        <f t="shared" si="13"/>
        <v>0</v>
      </c>
      <c r="H64" s="17"/>
      <c r="I64" s="17"/>
      <c r="J64" s="7">
        <f t="shared" si="14"/>
        <v>0</v>
      </c>
    </row>
    <row r="65" spans="1:10" ht="31.5" x14ac:dyDescent="0.2">
      <c r="A65" s="19" t="s">
        <v>840</v>
      </c>
      <c r="B65" s="17">
        <v>18981.123</v>
      </c>
      <c r="C65" s="17"/>
      <c r="D65" s="7">
        <f t="shared" si="1"/>
        <v>18981.123</v>
      </c>
      <c r="E65" s="17"/>
      <c r="F65" s="17"/>
      <c r="G65" s="7">
        <f t="shared" si="13"/>
        <v>0</v>
      </c>
      <c r="H65" s="17"/>
      <c r="I65" s="17"/>
      <c r="J65" s="7">
        <f t="shared" si="14"/>
        <v>0</v>
      </c>
    </row>
    <row r="66" spans="1:10" ht="18.75" customHeight="1" x14ac:dyDescent="0.2">
      <c r="A66" s="21" t="s">
        <v>690</v>
      </c>
      <c r="B66" s="87">
        <f t="shared" ref="B66:J66" si="15">B15+B18+B35+B11</f>
        <v>3001974.21588</v>
      </c>
      <c r="C66" s="87">
        <f t="shared" si="15"/>
        <v>139858.40000000002</v>
      </c>
      <c r="D66" s="87">
        <f t="shared" si="15"/>
        <v>3141832.6158799999</v>
      </c>
      <c r="E66" s="87">
        <f t="shared" si="15"/>
        <v>1812960.88246</v>
      </c>
      <c r="F66" s="87">
        <f t="shared" si="15"/>
        <v>44949.700000000004</v>
      </c>
      <c r="G66" s="87">
        <f t="shared" si="15"/>
        <v>1857910.5824599999</v>
      </c>
      <c r="H66" s="87">
        <f t="shared" si="15"/>
        <v>1715863.7</v>
      </c>
      <c r="I66" s="87">
        <f t="shared" si="15"/>
        <v>324.09999999999997</v>
      </c>
      <c r="J66" s="87">
        <f t="shared" si="15"/>
        <v>1716187.8</v>
      </c>
    </row>
    <row r="67" spans="1:10" x14ac:dyDescent="0.2">
      <c r="D67" s="88"/>
      <c r="E67" s="88"/>
      <c r="F67" s="88"/>
      <c r="G67" s="203"/>
      <c r="J67" s="88"/>
    </row>
    <row r="68" spans="1:10" x14ac:dyDescent="0.2">
      <c r="G68" s="203"/>
    </row>
  </sheetData>
  <mergeCells count="1">
    <mergeCell ref="A6:J6"/>
  </mergeCells>
  <pageMargins left="0.39370078740157483" right="0.39370078740157483" top="0.98425196850393704" bottom="0.39370078740157483" header="0.31496062992125984" footer="0.31496062992125984"/>
  <pageSetup paperSize="9" scale="83" fitToHeight="0" orientation="landscape" r:id="rId1"/>
  <headerFooter differentFirst="1"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5"/>
  <sheetViews>
    <sheetView workbookViewId="0">
      <selection activeCell="B18" sqref="B18"/>
    </sheetView>
  </sheetViews>
  <sheetFormatPr defaultRowHeight="12.75" x14ac:dyDescent="0.2"/>
  <cols>
    <col min="2" max="2" width="69.85546875" customWidth="1"/>
    <col min="3" max="3" width="17.85546875" customWidth="1"/>
    <col min="4" max="4" width="17.42578125" customWidth="1"/>
    <col min="5" max="5" width="16.8554687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3"/>
      <c r="B1" s="3"/>
      <c r="C1" s="24" t="s">
        <v>844</v>
      </c>
      <c r="D1" s="1"/>
      <c r="E1" s="107"/>
    </row>
    <row r="2" spans="1:5" ht="15.75" x14ac:dyDescent="0.2">
      <c r="A2" s="108"/>
      <c r="B2" s="108"/>
      <c r="C2" s="2" t="s">
        <v>456</v>
      </c>
      <c r="D2" s="2"/>
      <c r="E2" s="109"/>
    </row>
    <row r="3" spans="1:5" ht="15.75" x14ac:dyDescent="0.2">
      <c r="A3" s="108"/>
      <c r="B3" s="108"/>
      <c r="C3" s="3" t="s">
        <v>457</v>
      </c>
      <c r="D3" s="3"/>
      <c r="E3" s="109"/>
    </row>
    <row r="4" spans="1:5" ht="15.75" x14ac:dyDescent="0.2">
      <c r="A4" s="108"/>
      <c r="B4" s="108"/>
      <c r="C4" s="3" t="s">
        <v>870</v>
      </c>
      <c r="D4" s="3"/>
      <c r="E4" s="109"/>
    </row>
    <row r="5" spans="1:5" ht="15.75" x14ac:dyDescent="0.2">
      <c r="A5" s="108"/>
      <c r="B5" s="108"/>
      <c r="C5" s="3"/>
      <c r="D5" s="3"/>
      <c r="E5" s="109"/>
    </row>
    <row r="6" spans="1:5" ht="21" customHeight="1" x14ac:dyDescent="0.2">
      <c r="A6" s="248" t="s">
        <v>866</v>
      </c>
      <c r="B6" s="248"/>
      <c r="C6" s="248"/>
      <c r="D6" s="248"/>
      <c r="E6" s="248"/>
    </row>
    <row r="7" spans="1:5" ht="15.75" x14ac:dyDescent="0.2">
      <c r="A7" s="110"/>
      <c r="B7" s="110"/>
      <c r="C7" s="110"/>
      <c r="D7" s="110"/>
      <c r="E7" s="110"/>
    </row>
    <row r="8" spans="1:5" ht="15.75" x14ac:dyDescent="0.2">
      <c r="A8" s="111" t="s">
        <v>845</v>
      </c>
      <c r="B8" s="108"/>
      <c r="C8" s="108"/>
      <c r="D8" s="108"/>
      <c r="E8" s="99" t="s">
        <v>586</v>
      </c>
    </row>
    <row r="9" spans="1:5" ht="15.75" x14ac:dyDescent="0.2">
      <c r="A9" s="103" t="s">
        <v>846</v>
      </c>
      <c r="B9" s="103" t="s">
        <v>847</v>
      </c>
      <c r="C9" s="46" t="s">
        <v>589</v>
      </c>
      <c r="D9" s="46" t="s">
        <v>598</v>
      </c>
      <c r="E9" s="46" t="s">
        <v>696</v>
      </c>
    </row>
    <row r="10" spans="1:5" ht="15.75" x14ac:dyDescent="0.2">
      <c r="A10" s="103">
        <v>1</v>
      </c>
      <c r="B10" s="103">
        <v>2</v>
      </c>
      <c r="C10" s="103">
        <v>3</v>
      </c>
      <c r="D10" s="46">
        <v>4</v>
      </c>
      <c r="E10" s="46">
        <v>5</v>
      </c>
    </row>
    <row r="11" spans="1:5" ht="31.5" x14ac:dyDescent="0.25">
      <c r="A11" s="112" t="s">
        <v>848</v>
      </c>
      <c r="B11" s="206" t="s">
        <v>878</v>
      </c>
      <c r="C11" s="112"/>
      <c r="D11" s="106"/>
      <c r="E11" s="106"/>
    </row>
    <row r="12" spans="1:5" ht="15.75" x14ac:dyDescent="0.25">
      <c r="A12" s="105"/>
      <c r="B12" s="219" t="s">
        <v>849</v>
      </c>
      <c r="C12" s="76">
        <v>0</v>
      </c>
      <c r="D12" s="76">
        <v>0</v>
      </c>
      <c r="E12" s="76">
        <v>0</v>
      </c>
    </row>
    <row r="13" spans="1:5" ht="15.75" x14ac:dyDescent="0.25">
      <c r="A13" s="105"/>
      <c r="B13" s="219" t="s">
        <v>850</v>
      </c>
      <c r="C13" s="76">
        <v>0</v>
      </c>
      <c r="D13" s="76">
        <v>0</v>
      </c>
      <c r="E13" s="76">
        <v>0</v>
      </c>
    </row>
    <row r="14" spans="1:5" ht="15.75" x14ac:dyDescent="0.25">
      <c r="A14" s="105"/>
      <c r="B14" s="219" t="s">
        <v>851</v>
      </c>
      <c r="C14" s="76">
        <v>0</v>
      </c>
      <c r="D14" s="76">
        <v>0</v>
      </c>
      <c r="E14" s="76">
        <v>0</v>
      </c>
    </row>
    <row r="15" spans="1:5" ht="15.75" x14ac:dyDescent="0.25">
      <c r="A15" s="105"/>
      <c r="B15" s="207" t="s">
        <v>852</v>
      </c>
      <c r="C15" s="76">
        <v>0</v>
      </c>
      <c r="D15" s="76"/>
      <c r="E15" s="76"/>
    </row>
    <row r="16" spans="1:5" ht="15.75" x14ac:dyDescent="0.25">
      <c r="A16" s="105"/>
      <c r="B16" s="207" t="s">
        <v>853</v>
      </c>
      <c r="C16" s="105"/>
      <c r="D16" s="114">
        <v>0</v>
      </c>
      <c r="E16" s="114">
        <v>0</v>
      </c>
    </row>
    <row r="17" spans="1:5" ht="15.75" x14ac:dyDescent="0.25">
      <c r="A17" s="105"/>
      <c r="B17" s="207" t="s">
        <v>867</v>
      </c>
      <c r="C17" s="105"/>
      <c r="D17" s="114">
        <v>0</v>
      </c>
      <c r="E17" s="114">
        <v>0</v>
      </c>
    </row>
    <row r="18" spans="1:5" ht="15.75" x14ac:dyDescent="0.25">
      <c r="A18" s="105"/>
      <c r="B18" s="149"/>
      <c r="C18" s="105"/>
      <c r="D18" s="106"/>
      <c r="E18" s="106"/>
    </row>
    <row r="19" spans="1:5" ht="47.25" x14ac:dyDescent="0.25">
      <c r="A19" s="112" t="s">
        <v>854</v>
      </c>
      <c r="B19" s="206" t="s">
        <v>855</v>
      </c>
      <c r="C19" s="105"/>
      <c r="D19" s="106"/>
      <c r="E19" s="106"/>
    </row>
    <row r="20" spans="1:5" ht="15.75" x14ac:dyDescent="0.25">
      <c r="A20" s="105"/>
      <c r="B20" s="219" t="s">
        <v>849</v>
      </c>
      <c r="C20" s="76">
        <v>0</v>
      </c>
      <c r="D20" s="76">
        <v>0</v>
      </c>
      <c r="E20" s="76">
        <v>0</v>
      </c>
    </row>
    <row r="21" spans="1:5" ht="15.75" x14ac:dyDescent="0.25">
      <c r="A21" s="105"/>
      <c r="B21" s="219" t="s">
        <v>850</v>
      </c>
      <c r="C21" s="76">
        <v>0</v>
      </c>
      <c r="D21" s="76">
        <v>0</v>
      </c>
      <c r="E21" s="76">
        <v>0</v>
      </c>
    </row>
    <row r="22" spans="1:5" ht="15.75" x14ac:dyDescent="0.25">
      <c r="A22" s="105"/>
      <c r="B22" s="219" t="s">
        <v>851</v>
      </c>
      <c r="C22" s="76">
        <v>0</v>
      </c>
      <c r="D22" s="76">
        <v>0</v>
      </c>
      <c r="E22" s="76">
        <v>0</v>
      </c>
    </row>
    <row r="23" spans="1:5" ht="15.75" x14ac:dyDescent="0.25">
      <c r="A23" s="105"/>
      <c r="B23" s="207" t="s">
        <v>852</v>
      </c>
      <c r="C23" s="76">
        <v>0</v>
      </c>
      <c r="D23" s="76"/>
      <c r="E23" s="76"/>
    </row>
    <row r="24" spans="1:5" ht="15.75" x14ac:dyDescent="0.25">
      <c r="A24" s="106"/>
      <c r="B24" s="207" t="s">
        <v>853</v>
      </c>
      <c r="C24" s="105"/>
      <c r="D24" s="114">
        <v>0</v>
      </c>
      <c r="E24" s="114">
        <v>0</v>
      </c>
    </row>
    <row r="25" spans="1:5" ht="15.75" x14ac:dyDescent="0.25">
      <c r="A25" s="105"/>
      <c r="B25" s="207" t="s">
        <v>867</v>
      </c>
      <c r="C25" s="105"/>
      <c r="D25" s="114">
        <v>0</v>
      </c>
      <c r="E25" s="114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8"/>
  <sheetViews>
    <sheetView topLeftCell="A4" workbookViewId="0">
      <selection activeCell="G13" sqref="G13"/>
    </sheetView>
  </sheetViews>
  <sheetFormatPr defaultRowHeight="12.75" x14ac:dyDescent="0.2"/>
  <cols>
    <col min="2" max="2" width="71.42578125" customWidth="1"/>
    <col min="3" max="4" width="18.7109375" customWidth="1"/>
    <col min="5" max="5" width="17.2851562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">
      <c r="C1" s="24" t="s">
        <v>856</v>
      </c>
      <c r="E1" s="107"/>
    </row>
    <row r="2" spans="1:5" ht="15.75" x14ac:dyDescent="0.2">
      <c r="C2" s="2" t="s">
        <v>456</v>
      </c>
      <c r="E2" s="116"/>
    </row>
    <row r="3" spans="1:5" ht="15.75" x14ac:dyDescent="0.2">
      <c r="C3" s="3" t="s">
        <v>457</v>
      </c>
      <c r="E3" s="116"/>
    </row>
    <row r="4" spans="1:5" ht="15.75" x14ac:dyDescent="0.2">
      <c r="C4" s="3" t="s">
        <v>870</v>
      </c>
      <c r="E4" s="117"/>
    </row>
    <row r="5" spans="1:5" ht="15" x14ac:dyDescent="0.2">
      <c r="C5" s="117"/>
      <c r="D5" s="117"/>
      <c r="E5" s="117"/>
    </row>
    <row r="6" spans="1:5" ht="15.75" x14ac:dyDescent="0.2">
      <c r="A6" s="249" t="s">
        <v>868</v>
      </c>
      <c r="B6" s="249"/>
      <c r="C6" s="249"/>
      <c r="D6" s="249"/>
      <c r="E6" s="249"/>
    </row>
    <row r="7" spans="1:5" ht="15.75" x14ac:dyDescent="0.2">
      <c r="A7" s="118"/>
      <c r="B7" s="118"/>
      <c r="C7" s="118"/>
      <c r="D7" s="118"/>
      <c r="E7" s="118"/>
    </row>
    <row r="8" spans="1:5" ht="15.75" x14ac:dyDescent="0.2">
      <c r="A8" s="119"/>
      <c r="B8" s="119"/>
      <c r="E8" s="99" t="s">
        <v>586</v>
      </c>
    </row>
    <row r="9" spans="1:5" ht="15.75" x14ac:dyDescent="0.2">
      <c r="A9" s="120" t="s">
        <v>846</v>
      </c>
      <c r="B9" s="120" t="s">
        <v>871</v>
      </c>
      <c r="C9" s="120" t="s">
        <v>589</v>
      </c>
      <c r="D9" s="120" t="s">
        <v>598</v>
      </c>
      <c r="E9" s="120" t="s">
        <v>696</v>
      </c>
    </row>
    <row r="10" spans="1:5" ht="15.75" x14ac:dyDescent="0.2">
      <c r="A10" s="121">
        <v>1</v>
      </c>
      <c r="B10" s="121">
        <v>2</v>
      </c>
      <c r="C10" s="121">
        <v>3</v>
      </c>
      <c r="D10" s="121">
        <v>4</v>
      </c>
      <c r="E10" s="120">
        <v>5</v>
      </c>
    </row>
    <row r="11" spans="1:5" ht="31.5" x14ac:dyDescent="0.25">
      <c r="A11" s="122" t="s">
        <v>848</v>
      </c>
      <c r="B11" s="125" t="s">
        <v>872</v>
      </c>
      <c r="C11" s="123"/>
      <c r="D11" s="123"/>
      <c r="E11" s="123"/>
    </row>
    <row r="12" spans="1:5" ht="31.5" x14ac:dyDescent="0.25">
      <c r="A12" s="124" t="s">
        <v>857</v>
      </c>
      <c r="B12" s="126" t="s">
        <v>873</v>
      </c>
      <c r="C12" s="76">
        <v>0</v>
      </c>
      <c r="D12" s="76">
        <v>0</v>
      </c>
      <c r="E12" s="76">
        <v>0</v>
      </c>
    </row>
    <row r="13" spans="1:5" ht="31.5" x14ac:dyDescent="0.25">
      <c r="A13" s="124" t="s">
        <v>858</v>
      </c>
      <c r="B13" s="126" t="s">
        <v>874</v>
      </c>
      <c r="C13" s="76">
        <v>0</v>
      </c>
      <c r="D13" s="76">
        <v>0</v>
      </c>
      <c r="E13" s="76">
        <v>0</v>
      </c>
    </row>
    <row r="14" spans="1:5" ht="47.25" x14ac:dyDescent="0.25">
      <c r="A14" s="124" t="s">
        <v>859</v>
      </c>
      <c r="B14" s="126" t="s">
        <v>875</v>
      </c>
      <c r="C14" s="76">
        <v>0</v>
      </c>
      <c r="D14" s="76">
        <v>0</v>
      </c>
      <c r="E14" s="76">
        <v>0</v>
      </c>
    </row>
    <row r="15" spans="1:5" ht="47.25" x14ac:dyDescent="0.25">
      <c r="A15" s="124" t="s">
        <v>860</v>
      </c>
      <c r="B15" s="126" t="s">
        <v>876</v>
      </c>
      <c r="C15" s="76">
        <v>0</v>
      </c>
      <c r="D15" s="76">
        <v>0</v>
      </c>
      <c r="E15" s="76">
        <v>0</v>
      </c>
    </row>
    <row r="16" spans="1:5" ht="47.25" x14ac:dyDescent="0.25">
      <c r="A16" s="124" t="s">
        <v>861</v>
      </c>
      <c r="B16" s="126" t="s">
        <v>877</v>
      </c>
      <c r="C16" s="76">
        <v>0</v>
      </c>
      <c r="D16" s="76">
        <v>0</v>
      </c>
      <c r="E16" s="76">
        <v>0</v>
      </c>
    </row>
    <row r="17" spans="1:5" ht="31.5" x14ac:dyDescent="0.25">
      <c r="A17" s="122" t="s">
        <v>862</v>
      </c>
      <c r="B17" s="125" t="s">
        <v>863</v>
      </c>
      <c r="C17" s="76">
        <v>0</v>
      </c>
      <c r="D17" s="76">
        <v>0</v>
      </c>
      <c r="E17" s="76">
        <v>0</v>
      </c>
    </row>
    <row r="18" spans="1:5" ht="25.5" customHeight="1" x14ac:dyDescent="0.25">
      <c r="A18" s="122" t="s">
        <v>864</v>
      </c>
      <c r="B18" s="125" t="s">
        <v>865</v>
      </c>
      <c r="C18" s="76">
        <v>0</v>
      </c>
      <c r="D18" s="76">
        <v>0</v>
      </c>
      <c r="E18" s="76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Дх </vt:lpstr>
      <vt:lpstr>МП </vt:lpstr>
      <vt:lpstr>вед. </vt:lpstr>
      <vt:lpstr>источн</vt:lpstr>
      <vt:lpstr>госполномоч.</vt:lpstr>
      <vt:lpstr>займы</vt:lpstr>
      <vt:lpstr>гарантии</vt:lpstr>
      <vt:lpstr>'вед. '!APPT</vt:lpstr>
      <vt:lpstr>'вед. '!SIGN</vt:lpstr>
      <vt:lpstr>'вед. '!Заголовки_для_печати</vt:lpstr>
      <vt:lpstr>госполномоч.!Заголовки_для_печати</vt:lpstr>
      <vt:lpstr>'Дх '!Заголовки_для_печати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Киримова Людмила Васильевна</cp:lastModifiedBy>
  <cp:lastPrinted>2023-11-27T11:17:59Z</cp:lastPrinted>
  <dcterms:created xsi:type="dcterms:W3CDTF">2021-09-22T04:47:41Z</dcterms:created>
  <dcterms:modified xsi:type="dcterms:W3CDTF">2023-11-27T11:18:56Z</dcterms:modified>
</cp:coreProperties>
</file>